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https://lkclt-my.sharepoint.com/personal/a_jucyte_lkc_lt/Documents/Dokumentai/Austės/STATISTIKA/Ataskaitos/Metai/Su mėnesiais/Formatuoti LKC svetainei/Su Suvestine/"/>
    </mc:Choice>
  </mc:AlternateContent>
  <xr:revisionPtr revIDLastSave="574" documentId="8_{7BA91513-0510-413E-ACD6-DE8F3BEB65A9}" xr6:coauthVersionLast="47" xr6:coauthVersionMax="47" xr10:uidLastSave="{E63D9EC2-0C9C-492D-92CC-276495994E39}"/>
  <bookViews>
    <workbookView xWindow="-108" yWindow="-108" windowWidth="23256" windowHeight="13896" tabRatio="729" xr2:uid="{00000000-000D-0000-FFFF-FFFF00000000}"/>
  </bookViews>
  <sheets>
    <sheet name="Suvestinė" sheetId="15" r:id="rId1"/>
    <sheet name="Platintojų pasiskirstymas" sheetId="16" r:id="rId2"/>
    <sheet name="2022" sheetId="1" r:id="rId3"/>
    <sheet name="Sausis" sheetId="2" r:id="rId4"/>
    <sheet name="Vasaris" sheetId="3" r:id="rId5"/>
    <sheet name="Kovas" sheetId="14" r:id="rId6"/>
    <sheet name="Balandis" sheetId="5" r:id="rId7"/>
    <sheet name="Gegužė" sheetId="6" r:id="rId8"/>
    <sheet name="Birželis" sheetId="7" r:id="rId9"/>
    <sheet name="Liepa" sheetId="8" r:id="rId10"/>
    <sheet name="Rugpjūtis" sheetId="9" r:id="rId11"/>
    <sheet name="Rugsėjis" sheetId="10" r:id="rId12"/>
    <sheet name="Spalis" sheetId="11" r:id="rId13"/>
    <sheet name="Lapkritis" sheetId="12" r:id="rId14"/>
    <sheet name="Gruodis" sheetId="13" r:id="rId15"/>
  </sheets>
  <definedNames>
    <definedName name="_xlnm._FilterDatabase" localSheetId="1" hidden="1">'Platintojų pasiskirstymas'!$A$1:$E$382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82" i="16" l="1"/>
  <c r="B379" i="16"/>
  <c r="B377" i="16"/>
  <c r="B375" i="16"/>
  <c r="B373" i="16"/>
  <c r="B371" i="16"/>
  <c r="B369" i="16"/>
  <c r="B367" i="16"/>
  <c r="B363" i="16"/>
  <c r="B359" i="16"/>
  <c r="B357" i="16"/>
  <c r="B355" i="16"/>
  <c r="B352" i="16"/>
  <c r="B338" i="16"/>
  <c r="B336" i="16"/>
  <c r="B317" i="16"/>
  <c r="B314" i="16"/>
  <c r="B299" i="16"/>
  <c r="B297" i="16"/>
  <c r="B294" i="16"/>
  <c r="B278" i="16"/>
  <c r="B274" i="16"/>
  <c r="B271" i="16"/>
  <c r="B269" i="16"/>
  <c r="B255" i="16"/>
  <c r="B250" i="16"/>
  <c r="B248" i="16"/>
  <c r="B229" i="16"/>
  <c r="B216" i="16"/>
  <c r="B186" i="16"/>
  <c r="B184" i="16"/>
  <c r="B146" i="16"/>
  <c r="B142" i="16"/>
  <c r="B144" i="16"/>
  <c r="B111" i="16"/>
  <c r="B102" i="16"/>
  <c r="B70" i="16"/>
  <c r="B54" i="16"/>
  <c r="B43" i="16"/>
  <c r="B20" i="16"/>
  <c r="A59" i="15" l="1"/>
  <c r="A60" i="15"/>
  <c r="A61" i="15"/>
  <c r="A62" i="15"/>
  <c r="A63" i="15"/>
  <c r="A64" i="15"/>
  <c r="A65" i="15"/>
  <c r="A66" i="15"/>
  <c r="A67" i="15"/>
  <c r="A68" i="15"/>
  <c r="A69" i="15"/>
  <c r="A70" i="15"/>
  <c r="A71" i="15"/>
  <c r="A72" i="15"/>
  <c r="A73" i="15"/>
  <c r="A74" i="15"/>
  <c r="A75" i="15"/>
  <c r="A76" i="15"/>
  <c r="G15" i="15"/>
  <c r="F15" i="15"/>
  <c r="E15" i="15"/>
  <c r="D15" i="15"/>
  <c r="C15" i="15"/>
  <c r="G89" i="15"/>
  <c r="F89" i="15"/>
  <c r="E89" i="15"/>
  <c r="D89" i="15"/>
  <c r="C89" i="15"/>
  <c r="A88" i="15"/>
  <c r="A87" i="15"/>
  <c r="A86" i="15"/>
  <c r="A85" i="15"/>
  <c r="A84" i="15"/>
  <c r="A83" i="15"/>
  <c r="A82" i="15"/>
  <c r="A81" i="15"/>
  <c r="A80" i="15"/>
  <c r="A79" i="15"/>
  <c r="A78" i="15"/>
  <c r="A77" i="15"/>
  <c r="A58" i="15"/>
  <c r="A57" i="15"/>
  <c r="A56" i="15"/>
  <c r="A55" i="15"/>
  <c r="A54" i="15"/>
  <c r="A53" i="15"/>
  <c r="A52" i="15"/>
  <c r="A51" i="15"/>
  <c r="A50" i="15"/>
  <c r="A49" i="15"/>
  <c r="A48" i="15"/>
  <c r="F352" i="1"/>
  <c r="E352" i="1"/>
  <c r="A7" i="13"/>
  <c r="A8" i="13"/>
  <c r="A9" i="13"/>
  <c r="A10" i="13"/>
  <c r="A11" i="13"/>
  <c r="A12" i="13"/>
  <c r="A13" i="13"/>
  <c r="A14" i="13"/>
  <c r="A15" i="13"/>
  <c r="A16" i="13"/>
  <c r="A17" i="13"/>
  <c r="A18" i="13"/>
  <c r="A19" i="13"/>
  <c r="A20" i="13"/>
  <c r="A21" i="13"/>
  <c r="A22" i="13"/>
  <c r="A23" i="13"/>
  <c r="A24" i="13"/>
  <c r="A25" i="13"/>
  <c r="A26" i="13"/>
  <c r="A27" i="13"/>
  <c r="A28" i="13"/>
  <c r="A29" i="13"/>
  <c r="A30" i="13"/>
  <c r="A31" i="13"/>
  <c r="A32" i="13"/>
  <c r="A33" i="13"/>
  <c r="A34" i="13"/>
  <c r="A35" i="13"/>
  <c r="A36" i="13"/>
  <c r="A37" i="13"/>
  <c r="A38" i="13"/>
  <c r="A39" i="13"/>
  <c r="A40" i="13"/>
  <c r="A41" i="13"/>
  <c r="A42" i="13"/>
  <c r="A43" i="13"/>
  <c r="A44" i="13"/>
  <c r="A45" i="13"/>
  <c r="A46" i="13"/>
  <c r="A47" i="13"/>
  <c r="A48" i="13"/>
  <c r="A49" i="13"/>
  <c r="A50" i="13"/>
  <c r="A51" i="13"/>
  <c r="A52" i="13"/>
  <c r="A53" i="13"/>
  <c r="A54" i="13"/>
  <c r="A55" i="13"/>
  <c r="A56" i="13"/>
  <c r="A57" i="13"/>
  <c r="A58" i="13"/>
  <c r="A59" i="13"/>
  <c r="A60" i="13"/>
  <c r="A61" i="13"/>
  <c r="A62" i="13"/>
  <c r="A63" i="13"/>
  <c r="A64" i="13"/>
  <c r="A65" i="13"/>
  <c r="A66" i="13"/>
  <c r="A67" i="13"/>
  <c r="A68" i="13"/>
  <c r="A69" i="13"/>
  <c r="A70" i="13"/>
  <c r="A71" i="13"/>
  <c r="A72" i="13"/>
  <c r="A73" i="13"/>
  <c r="A74" i="13"/>
  <c r="A75" i="13"/>
  <c r="A76" i="13"/>
  <c r="A77" i="13"/>
  <c r="A78" i="13"/>
  <c r="A79" i="13"/>
  <c r="A80" i="13"/>
  <c r="A81" i="13"/>
  <c r="A82" i="13"/>
  <c r="A83" i="13"/>
  <c r="A84" i="13"/>
  <c r="A85" i="13"/>
  <c r="A86" i="13"/>
  <c r="A87" i="13"/>
  <c r="A88" i="13"/>
  <c r="A89" i="13"/>
  <c r="A90" i="13"/>
  <c r="A91" i="13"/>
  <c r="A92" i="13"/>
  <c r="A93" i="13"/>
  <c r="A94" i="13"/>
  <c r="A95" i="13"/>
  <c r="A96" i="13"/>
  <c r="A6" i="13"/>
  <c r="A19" i="12"/>
  <c r="A20" i="12"/>
  <c r="A21" i="12"/>
  <c r="A22" i="12"/>
  <c r="A23" i="12"/>
  <c r="A79" i="11"/>
  <c r="A78" i="11"/>
  <c r="A65" i="11"/>
  <c r="A66" i="11"/>
  <c r="A67" i="11"/>
  <c r="A68" i="11"/>
  <c r="A69" i="11"/>
  <c r="A70" i="11"/>
  <c r="A71" i="11"/>
  <c r="A70" i="6"/>
  <c r="A71" i="6"/>
  <c r="A72" i="6"/>
  <c r="A73" i="6"/>
  <c r="A74" i="6"/>
  <c r="A75" i="6"/>
  <c r="A76" i="6"/>
  <c r="A77" i="6"/>
  <c r="A78" i="6"/>
  <c r="A79" i="6"/>
  <c r="A80" i="6"/>
  <c r="A81" i="6"/>
  <c r="A82" i="6"/>
  <c r="A83" i="6"/>
  <c r="A91" i="5"/>
  <c r="A92" i="5"/>
  <c r="A93" i="5"/>
  <c r="A94" i="5"/>
  <c r="A95" i="5"/>
  <c r="A96" i="5"/>
  <c r="A97" i="5"/>
  <c r="A98" i="5"/>
  <c r="A73" i="5"/>
  <c r="A74" i="5"/>
  <c r="A75" i="5"/>
  <c r="A76" i="5"/>
  <c r="A77" i="5"/>
  <c r="A78" i="5"/>
  <c r="A79" i="5"/>
  <c r="A80" i="5"/>
  <c r="A81" i="5"/>
  <c r="A82" i="5"/>
  <c r="A83" i="5"/>
  <c r="A84" i="5"/>
  <c r="A85" i="5"/>
  <c r="A51" i="14"/>
  <c r="A52" i="14"/>
  <c r="A53" i="14"/>
  <c r="A54" i="14"/>
  <c r="A55" i="14"/>
  <c r="A56" i="14"/>
  <c r="A57" i="14"/>
  <c r="A58" i="14"/>
  <c r="A59" i="14"/>
  <c r="A60" i="14"/>
  <c r="A61" i="14"/>
  <c r="A62" i="14"/>
  <c r="A63" i="14"/>
  <c r="A64" i="14"/>
  <c r="A54" i="3"/>
  <c r="A55" i="3"/>
  <c r="A56" i="3"/>
  <c r="A57" i="3"/>
  <c r="A58" i="3"/>
  <c r="A59" i="3"/>
  <c r="A60" i="3"/>
  <c r="A61" i="3"/>
  <c r="A62" i="3"/>
  <c r="A63" i="3"/>
  <c r="A64" i="3"/>
  <c r="A65" i="3"/>
  <c r="A7" i="1" l="1"/>
  <c r="A8" i="1"/>
  <c r="A9" i="1"/>
  <c r="A10" i="1"/>
  <c r="A11" i="1"/>
  <c r="A12" i="1"/>
  <c r="A13" i="1"/>
  <c r="A14" i="1"/>
  <c r="A15" i="1"/>
  <c r="A16" i="1"/>
  <c r="A17" i="1"/>
  <c r="A18" i="1"/>
  <c r="A19" i="1"/>
  <c r="A20" i="1"/>
  <c r="A21" i="1"/>
  <c r="A22" i="1"/>
  <c r="A23" i="1"/>
  <c r="A24" i="1"/>
  <c r="A25" i="1"/>
  <c r="A26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51" i="1"/>
  <c r="A52" i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A73" i="1"/>
  <c r="A74" i="1"/>
  <c r="A75" i="1"/>
  <c r="A76" i="1"/>
  <c r="A77" i="1"/>
  <c r="A78" i="1"/>
  <c r="A79" i="1"/>
  <c r="A80" i="1"/>
  <c r="A81" i="1"/>
  <c r="A82" i="1"/>
  <c r="A83" i="1"/>
  <c r="A84" i="1"/>
  <c r="A85" i="1"/>
  <c r="A86" i="1"/>
  <c r="A87" i="1"/>
  <c r="A88" i="1"/>
  <c r="A89" i="1"/>
  <c r="A90" i="1"/>
  <c r="A91" i="1"/>
  <c r="A92" i="1"/>
  <c r="A93" i="1"/>
  <c r="A94" i="1"/>
  <c r="A95" i="1"/>
  <c r="A96" i="1"/>
  <c r="A97" i="1"/>
  <c r="A98" i="1"/>
  <c r="A99" i="1"/>
  <c r="A100" i="1"/>
  <c r="A101" i="1"/>
  <c r="A102" i="1"/>
  <c r="A103" i="1"/>
  <c r="A104" i="1"/>
  <c r="A105" i="1"/>
  <c r="A106" i="1"/>
  <c r="A107" i="1"/>
  <c r="A108" i="1"/>
  <c r="A109" i="1"/>
  <c r="A110" i="1"/>
  <c r="A111" i="1"/>
  <c r="A112" i="1"/>
  <c r="A113" i="1"/>
  <c r="A114" i="1"/>
  <c r="A115" i="1"/>
  <c r="A116" i="1"/>
  <c r="A117" i="1"/>
  <c r="A118" i="1"/>
  <c r="A119" i="1"/>
  <c r="A120" i="1"/>
  <c r="A121" i="1"/>
  <c r="A122" i="1"/>
  <c r="A123" i="1"/>
  <c r="A124" i="1"/>
  <c r="A125" i="1"/>
  <c r="A126" i="1"/>
  <c r="A127" i="1"/>
  <c r="A128" i="1"/>
  <c r="A129" i="1"/>
  <c r="A130" i="1"/>
  <c r="A131" i="1"/>
  <c r="A132" i="1"/>
  <c r="A133" i="1"/>
  <c r="A134" i="1"/>
  <c r="A135" i="1"/>
  <c r="A136" i="1"/>
  <c r="A137" i="1"/>
  <c r="A138" i="1"/>
  <c r="A139" i="1"/>
  <c r="A140" i="1"/>
  <c r="A141" i="1"/>
  <c r="A142" i="1"/>
  <c r="A143" i="1"/>
  <c r="A144" i="1"/>
  <c r="A145" i="1"/>
  <c r="A146" i="1"/>
  <c r="A147" i="1"/>
  <c r="A148" i="1"/>
  <c r="A149" i="1"/>
  <c r="A150" i="1"/>
  <c r="A151" i="1"/>
  <c r="A152" i="1"/>
  <c r="A153" i="1"/>
  <c r="A154" i="1"/>
  <c r="A155" i="1"/>
  <c r="A156" i="1"/>
  <c r="A157" i="1"/>
  <c r="A158" i="1"/>
  <c r="A159" i="1"/>
  <c r="A160" i="1"/>
  <c r="A161" i="1"/>
  <c r="A162" i="1"/>
  <c r="A163" i="1"/>
  <c r="A164" i="1"/>
  <c r="A165" i="1"/>
  <c r="A166" i="1"/>
  <c r="A167" i="1"/>
  <c r="A168" i="1"/>
  <c r="A169" i="1"/>
  <c r="A170" i="1"/>
  <c r="A171" i="1"/>
  <c r="A172" i="1"/>
  <c r="A173" i="1"/>
  <c r="A174" i="1"/>
  <c r="A175" i="1"/>
  <c r="A176" i="1"/>
  <c r="A177" i="1"/>
  <c r="A178" i="1"/>
  <c r="A179" i="1"/>
  <c r="A180" i="1"/>
  <c r="A181" i="1"/>
  <c r="A182" i="1"/>
  <c r="A183" i="1"/>
  <c r="A184" i="1"/>
  <c r="A185" i="1"/>
  <c r="A186" i="1"/>
  <c r="A187" i="1"/>
  <c r="A188" i="1"/>
  <c r="A189" i="1"/>
  <c r="A190" i="1"/>
  <c r="A191" i="1"/>
  <c r="A192" i="1"/>
  <c r="A193" i="1"/>
  <c r="A194" i="1"/>
  <c r="A195" i="1"/>
  <c r="A196" i="1"/>
  <c r="A197" i="1"/>
  <c r="A198" i="1"/>
  <c r="A199" i="1"/>
  <c r="A200" i="1"/>
  <c r="A201" i="1"/>
  <c r="A202" i="1"/>
  <c r="A203" i="1"/>
  <c r="A204" i="1"/>
  <c r="A205" i="1"/>
  <c r="A206" i="1"/>
  <c r="A207" i="1"/>
  <c r="A208" i="1"/>
  <c r="A209" i="1"/>
  <c r="A210" i="1"/>
  <c r="A211" i="1"/>
  <c r="A212" i="1"/>
  <c r="A213" i="1"/>
  <c r="A214" i="1"/>
  <c r="A215" i="1"/>
  <c r="A216" i="1"/>
  <c r="A217" i="1"/>
  <c r="A218" i="1"/>
  <c r="A219" i="1"/>
  <c r="A220" i="1"/>
  <c r="A221" i="1"/>
  <c r="A222" i="1"/>
  <c r="A223" i="1"/>
  <c r="A224" i="1"/>
  <c r="A225" i="1"/>
  <c r="A226" i="1"/>
  <c r="A227" i="1"/>
  <c r="A228" i="1"/>
  <c r="A229" i="1"/>
  <c r="A230" i="1"/>
  <c r="A231" i="1"/>
  <c r="A232" i="1"/>
  <c r="A233" i="1"/>
  <c r="A234" i="1"/>
  <c r="A235" i="1"/>
  <c r="A236" i="1"/>
  <c r="A237" i="1"/>
  <c r="A238" i="1"/>
  <c r="A239" i="1"/>
  <c r="A240" i="1"/>
  <c r="A241" i="1"/>
  <c r="A242" i="1"/>
  <c r="A243" i="1"/>
  <c r="A244" i="1"/>
  <c r="A245" i="1"/>
  <c r="A246" i="1"/>
  <c r="A247" i="1"/>
  <c r="A248" i="1"/>
  <c r="A249" i="1"/>
  <c r="A250" i="1"/>
  <c r="A251" i="1"/>
  <c r="A252" i="1"/>
  <c r="A253" i="1"/>
  <c r="A254" i="1"/>
  <c r="A255" i="1"/>
  <c r="A256" i="1"/>
  <c r="A257" i="1"/>
  <c r="A258" i="1"/>
  <c r="A259" i="1"/>
  <c r="A260" i="1"/>
  <c r="A261" i="1"/>
  <c r="A262" i="1"/>
  <c r="A263" i="1"/>
  <c r="A264" i="1"/>
  <c r="A265" i="1"/>
  <c r="A266" i="1"/>
  <c r="A267" i="1"/>
  <c r="A268" i="1"/>
  <c r="A269" i="1"/>
  <c r="A270" i="1"/>
  <c r="A271" i="1"/>
  <c r="A272" i="1"/>
  <c r="A273" i="1"/>
  <c r="A274" i="1"/>
  <c r="A275" i="1"/>
  <c r="A276" i="1"/>
  <c r="A277" i="1"/>
  <c r="A278" i="1"/>
  <c r="A279" i="1"/>
  <c r="A280" i="1"/>
  <c r="A281" i="1"/>
  <c r="A282" i="1"/>
  <c r="A283" i="1"/>
  <c r="A284" i="1"/>
  <c r="A285" i="1"/>
  <c r="A286" i="1"/>
  <c r="A287" i="1"/>
  <c r="A288" i="1"/>
  <c r="A289" i="1"/>
  <c r="A290" i="1"/>
  <c r="A291" i="1"/>
  <c r="A292" i="1"/>
  <c r="A293" i="1"/>
  <c r="A294" i="1"/>
  <c r="A295" i="1"/>
  <c r="A296" i="1"/>
  <c r="A297" i="1"/>
  <c r="A298" i="1"/>
  <c r="A299" i="1"/>
  <c r="A300" i="1"/>
  <c r="A301" i="1"/>
  <c r="A302" i="1"/>
  <c r="A303" i="1"/>
  <c r="A304" i="1"/>
  <c r="A305" i="1"/>
  <c r="A306" i="1"/>
  <c r="A307" i="1"/>
  <c r="A308" i="1"/>
  <c r="A309" i="1"/>
  <c r="A310" i="1"/>
  <c r="A311" i="1"/>
  <c r="A312" i="1"/>
  <c r="A313" i="1"/>
  <c r="A314" i="1"/>
  <c r="A315" i="1"/>
  <c r="A316" i="1"/>
  <c r="A317" i="1"/>
  <c r="A318" i="1"/>
  <c r="A319" i="1"/>
  <c r="A320" i="1"/>
  <c r="A321" i="1"/>
  <c r="A322" i="1"/>
  <c r="A323" i="1"/>
  <c r="A324" i="1"/>
  <c r="A325" i="1"/>
  <c r="A326" i="1"/>
  <c r="A327" i="1"/>
  <c r="A328" i="1"/>
  <c r="A329" i="1"/>
  <c r="A330" i="1"/>
  <c r="A331" i="1"/>
  <c r="A332" i="1"/>
  <c r="A333" i="1"/>
  <c r="A334" i="1"/>
  <c r="A335" i="1"/>
  <c r="A336" i="1"/>
  <c r="A337" i="1"/>
  <c r="A338" i="1"/>
  <c r="A339" i="1"/>
  <c r="A340" i="1"/>
  <c r="A341" i="1"/>
  <c r="A342" i="1"/>
  <c r="A343" i="1"/>
  <c r="A344" i="1"/>
  <c r="A345" i="1"/>
  <c r="A346" i="1"/>
  <c r="A6" i="1"/>
  <c r="A7" i="12"/>
  <c r="A8" i="12"/>
  <c r="A9" i="12"/>
  <c r="A10" i="12"/>
  <c r="A11" i="12"/>
  <c r="A12" i="12"/>
  <c r="A13" i="12"/>
  <c r="A14" i="12"/>
  <c r="A15" i="12"/>
  <c r="A16" i="12"/>
  <c r="A17" i="12"/>
  <c r="A18" i="12"/>
  <c r="A24" i="12"/>
  <c r="A25" i="12"/>
  <c r="A26" i="12"/>
  <c r="A27" i="12"/>
  <c r="A28" i="12"/>
  <c r="A29" i="12"/>
  <c r="A30" i="12"/>
  <c r="A31" i="12"/>
  <c r="A32" i="12"/>
  <c r="A33" i="12"/>
  <c r="A34" i="12"/>
  <c r="A35" i="12"/>
  <c r="A36" i="12"/>
  <c r="A37" i="12"/>
  <c r="A38" i="12"/>
  <c r="A39" i="12"/>
  <c r="A40" i="12"/>
  <c r="A41" i="12"/>
  <c r="A42" i="12"/>
  <c r="A43" i="12"/>
  <c r="A44" i="12"/>
  <c r="A45" i="12"/>
  <c r="A46" i="12"/>
  <c r="A47" i="12"/>
  <c r="A48" i="12"/>
  <c r="A49" i="12"/>
  <c r="A50" i="12"/>
  <c r="A51" i="12"/>
  <c r="A52" i="12"/>
  <c r="A53" i="12"/>
  <c r="A54" i="12"/>
  <c r="A55" i="12"/>
  <c r="A56" i="12"/>
  <c r="A57" i="12"/>
  <c r="A58" i="12"/>
  <c r="A59" i="12"/>
  <c r="A60" i="12"/>
  <c r="A61" i="12"/>
  <c r="A62" i="12"/>
  <c r="A63" i="12"/>
  <c r="A64" i="12"/>
  <c r="A65" i="12"/>
  <c r="A66" i="12"/>
  <c r="A67" i="12"/>
  <c r="A68" i="12"/>
  <c r="A69" i="12"/>
  <c r="A70" i="12"/>
  <c r="A71" i="12"/>
  <c r="A72" i="12"/>
  <c r="A73" i="12"/>
  <c r="A74" i="12"/>
  <c r="A75" i="12"/>
  <c r="A76" i="12"/>
  <c r="A77" i="12"/>
  <c r="A78" i="12"/>
  <c r="A79" i="12"/>
  <c r="A80" i="12"/>
  <c r="A81" i="12"/>
  <c r="A82" i="12"/>
  <c r="A83" i="12"/>
  <c r="A84" i="12"/>
  <c r="A6" i="12"/>
  <c r="A7" i="11"/>
  <c r="A8" i="11"/>
  <c r="A9" i="11"/>
  <c r="A10" i="11"/>
  <c r="A11" i="11"/>
  <c r="A12" i="11"/>
  <c r="A13" i="11"/>
  <c r="A14" i="11"/>
  <c r="A15" i="11"/>
  <c r="A16" i="11"/>
  <c r="A17" i="11"/>
  <c r="A18" i="11"/>
  <c r="A19" i="11"/>
  <c r="A20" i="11"/>
  <c r="A21" i="11"/>
  <c r="A22" i="11"/>
  <c r="A23" i="11"/>
  <c r="A24" i="11"/>
  <c r="A25" i="11"/>
  <c r="A26" i="11"/>
  <c r="A27" i="11"/>
  <c r="A28" i="11"/>
  <c r="A29" i="11"/>
  <c r="A30" i="11"/>
  <c r="A31" i="11"/>
  <c r="A32" i="11"/>
  <c r="A33" i="11"/>
  <c r="A34" i="11"/>
  <c r="A35" i="11"/>
  <c r="A36" i="11"/>
  <c r="A37" i="11"/>
  <c r="A38" i="11"/>
  <c r="A39" i="11"/>
  <c r="A40" i="11"/>
  <c r="A41" i="11"/>
  <c r="A42" i="11"/>
  <c r="A43" i="11"/>
  <c r="A44" i="11"/>
  <c r="A45" i="11"/>
  <c r="A46" i="11"/>
  <c r="A47" i="11"/>
  <c r="A48" i="11"/>
  <c r="A49" i="11"/>
  <c r="A50" i="11"/>
  <c r="A51" i="11"/>
  <c r="A53" i="11"/>
  <c r="A52" i="11"/>
  <c r="A54" i="11"/>
  <c r="A55" i="11"/>
  <c r="A56" i="11"/>
  <c r="A57" i="11"/>
  <c r="A58" i="11"/>
  <c r="A59" i="11"/>
  <c r="A60" i="11"/>
  <c r="A61" i="11"/>
  <c r="A62" i="11"/>
  <c r="A63" i="11"/>
  <c r="A64" i="11"/>
  <c r="A72" i="11"/>
  <c r="A73" i="11"/>
  <c r="A74" i="11"/>
  <c r="A75" i="11"/>
  <c r="A76" i="11"/>
  <c r="A77" i="11"/>
  <c r="A6" i="11"/>
  <c r="A7" i="10"/>
  <c r="A8" i="10"/>
  <c r="A9" i="10"/>
  <c r="A10" i="10"/>
  <c r="A11" i="10"/>
  <c r="A12" i="10"/>
  <c r="A13" i="10"/>
  <c r="A14" i="10"/>
  <c r="A15" i="10"/>
  <c r="A16" i="10"/>
  <c r="A17" i="10"/>
  <c r="A18" i="10"/>
  <c r="A19" i="10"/>
  <c r="A20" i="10"/>
  <c r="A21" i="10"/>
  <c r="A22" i="10"/>
  <c r="A23" i="10"/>
  <c r="A24" i="10"/>
  <c r="A25" i="10"/>
  <c r="A26" i="10"/>
  <c r="A27" i="10"/>
  <c r="A28" i="10"/>
  <c r="A29" i="10"/>
  <c r="A30" i="10"/>
  <c r="A31" i="10"/>
  <c r="A32" i="10"/>
  <c r="A33" i="10"/>
  <c r="A34" i="10"/>
  <c r="A35" i="10"/>
  <c r="A36" i="10"/>
  <c r="A37" i="10"/>
  <c r="A38" i="10"/>
  <c r="A39" i="10"/>
  <c r="A40" i="10"/>
  <c r="A41" i="10"/>
  <c r="A42" i="10"/>
  <c r="A43" i="10"/>
  <c r="A44" i="10"/>
  <c r="A45" i="10"/>
  <c r="A46" i="10"/>
  <c r="A47" i="10"/>
  <c r="A48" i="10"/>
  <c r="A49" i="10"/>
  <c r="A50" i="10"/>
  <c r="A51" i="10"/>
  <c r="A52" i="10"/>
  <c r="A58" i="10"/>
  <c r="A53" i="10"/>
  <c r="A54" i="10"/>
  <c r="A55" i="10"/>
  <c r="A56" i="10"/>
  <c r="A57" i="10"/>
  <c r="A59" i="10"/>
  <c r="A60" i="10"/>
  <c r="A61" i="10"/>
  <c r="A62" i="10"/>
  <c r="A63" i="10"/>
  <c r="A64" i="10"/>
  <c r="A65" i="10"/>
  <c r="A66" i="10"/>
  <c r="A67" i="10"/>
  <c r="A68" i="10"/>
  <c r="A69" i="10"/>
  <c r="A6" i="10"/>
  <c r="A7" i="9"/>
  <c r="A8" i="9"/>
  <c r="A9" i="9"/>
  <c r="A10" i="9"/>
  <c r="A11" i="9"/>
  <c r="A12" i="9"/>
  <c r="A13" i="9"/>
  <c r="A14" i="9"/>
  <c r="A15" i="9"/>
  <c r="A16" i="9"/>
  <c r="A17" i="9"/>
  <c r="A18" i="9"/>
  <c r="A19" i="9"/>
  <c r="A20" i="9"/>
  <c r="A21" i="9"/>
  <c r="A22" i="9"/>
  <c r="A23" i="9"/>
  <c r="A24" i="9"/>
  <c r="A25" i="9"/>
  <c r="A26" i="9"/>
  <c r="A27" i="9"/>
  <c r="A28" i="9"/>
  <c r="A29" i="9"/>
  <c r="A30" i="9"/>
  <c r="A31" i="9"/>
  <c r="A33" i="9"/>
  <c r="A32" i="9"/>
  <c r="A34" i="9"/>
  <c r="A35" i="9"/>
  <c r="A36" i="9"/>
  <c r="A37" i="9"/>
  <c r="A38" i="9"/>
  <c r="A39" i="9"/>
  <c r="A40" i="9"/>
  <c r="A41" i="9"/>
  <c r="A42" i="9"/>
  <c r="A43" i="9"/>
  <c r="A44" i="9"/>
  <c r="A45" i="9"/>
  <c r="A46" i="9"/>
  <c r="A47" i="9"/>
  <c r="A48" i="9"/>
  <c r="A49" i="9"/>
  <c r="A50" i="9"/>
  <c r="A51" i="9"/>
  <c r="A52" i="9"/>
  <c r="A53" i="9"/>
  <c r="A54" i="9"/>
  <c r="A55" i="9"/>
  <c r="A56" i="9"/>
  <c r="A57" i="9"/>
  <c r="A58" i="9"/>
  <c r="A59" i="9"/>
  <c r="A60" i="9"/>
  <c r="A61" i="9"/>
  <c r="A62" i="9"/>
  <c r="A63" i="9"/>
  <c r="A64" i="9"/>
  <c r="A65" i="9"/>
  <c r="A66" i="9"/>
  <c r="A67" i="9"/>
  <c r="A68" i="9"/>
  <c r="A69" i="9"/>
  <c r="A70" i="9"/>
  <c r="A71" i="9"/>
  <c r="A72" i="9"/>
  <c r="A73" i="9"/>
  <c r="A74" i="9"/>
  <c r="A75" i="9"/>
  <c r="A76" i="9"/>
  <c r="A77" i="9"/>
  <c r="A78" i="9"/>
  <c r="A79" i="9"/>
  <c r="A6" i="9"/>
  <c r="A7" i="8"/>
  <c r="A8" i="8"/>
  <c r="A9" i="8"/>
  <c r="A10" i="8"/>
  <c r="A11" i="8"/>
  <c r="A12" i="8"/>
  <c r="A13" i="8"/>
  <c r="A14" i="8"/>
  <c r="A15" i="8"/>
  <c r="A16" i="8"/>
  <c r="A17" i="8"/>
  <c r="A18" i="8"/>
  <c r="A19" i="8"/>
  <c r="A20" i="8"/>
  <c r="A21" i="8"/>
  <c r="A22" i="8"/>
  <c r="A23" i="8"/>
  <c r="A24" i="8"/>
  <c r="A25" i="8"/>
  <c r="A26" i="8"/>
  <c r="A27" i="8"/>
  <c r="A28" i="8"/>
  <c r="A29" i="8"/>
  <c r="A30" i="8"/>
  <c r="A31" i="8"/>
  <c r="A32" i="8"/>
  <c r="A33" i="8"/>
  <c r="A34" i="8"/>
  <c r="A35" i="8"/>
  <c r="A36" i="8"/>
  <c r="A37" i="8"/>
  <c r="A38" i="8"/>
  <c r="A39" i="8"/>
  <c r="A40" i="8"/>
  <c r="A41" i="8"/>
  <c r="A42" i="8"/>
  <c r="A43" i="8"/>
  <c r="A44" i="8"/>
  <c r="A45" i="8"/>
  <c r="A46" i="8"/>
  <c r="A47" i="8"/>
  <c r="A48" i="8"/>
  <c r="A49" i="8"/>
  <c r="A50" i="8"/>
  <c r="A51" i="8"/>
  <c r="A52" i="8"/>
  <c r="A53" i="8"/>
  <c r="A54" i="8"/>
  <c r="A55" i="8"/>
  <c r="A56" i="8"/>
  <c r="A57" i="8"/>
  <c r="A58" i="8"/>
  <c r="A59" i="8"/>
  <c r="A60" i="8"/>
  <c r="A61" i="8"/>
  <c r="A62" i="8"/>
  <c r="A63" i="8"/>
  <c r="A64" i="8"/>
  <c r="A65" i="8"/>
  <c r="A66" i="8"/>
  <c r="A6" i="8"/>
  <c r="A7" i="7"/>
  <c r="A8" i="7"/>
  <c r="A9" i="7"/>
  <c r="A10" i="7"/>
  <c r="A11" i="7"/>
  <c r="A12" i="7"/>
  <c r="A13" i="7"/>
  <c r="A14" i="7"/>
  <c r="A15" i="7"/>
  <c r="A16" i="7"/>
  <c r="A17" i="7"/>
  <c r="A18" i="7"/>
  <c r="A19" i="7"/>
  <c r="A20" i="7"/>
  <c r="A21" i="7"/>
  <c r="A22" i="7"/>
  <c r="A23" i="7"/>
  <c r="A24" i="7"/>
  <c r="A25" i="7"/>
  <c r="A26" i="7"/>
  <c r="A27" i="7"/>
  <c r="A28" i="7"/>
  <c r="A29" i="7"/>
  <c r="A30" i="7"/>
  <c r="A31" i="7"/>
  <c r="A32" i="7"/>
  <c r="A33" i="7"/>
  <c r="A34" i="7"/>
  <c r="A35" i="7"/>
  <c r="A36" i="7"/>
  <c r="A37" i="7"/>
  <c r="A38" i="7"/>
  <c r="A39" i="7"/>
  <c r="A40" i="7"/>
  <c r="A41" i="7"/>
  <c r="A42" i="7"/>
  <c r="A43" i="7"/>
  <c r="A44" i="7"/>
  <c r="A45" i="7"/>
  <c r="A46" i="7"/>
  <c r="A47" i="7"/>
  <c r="A48" i="7"/>
  <c r="A49" i="7"/>
  <c r="A50" i="7"/>
  <c r="A52" i="7"/>
  <c r="A51" i="7"/>
  <c r="A53" i="7"/>
  <c r="A54" i="7"/>
  <c r="A55" i="7"/>
  <c r="A56" i="7"/>
  <c r="A57" i="7"/>
  <c r="A58" i="7"/>
  <c r="A59" i="7"/>
  <c r="A60" i="7"/>
  <c r="A61" i="7"/>
  <c r="A62" i="7"/>
  <c r="A63" i="7"/>
  <c r="A64" i="7"/>
  <c r="A65" i="7"/>
  <c r="A66" i="7"/>
  <c r="A67" i="7"/>
  <c r="A68" i="7"/>
  <c r="A69" i="7"/>
  <c r="A70" i="7"/>
  <c r="A71" i="7"/>
  <c r="A72" i="7"/>
  <c r="A73" i="7"/>
  <c r="A74" i="7"/>
  <c r="A75" i="7"/>
  <c r="A76" i="7"/>
  <c r="A77" i="7"/>
  <c r="A78" i="7"/>
  <c r="A79" i="7"/>
  <c r="A80" i="7"/>
  <c r="A81" i="7"/>
  <c r="A82" i="7"/>
  <c r="A83" i="7"/>
  <c r="A84" i="7"/>
  <c r="A85" i="7"/>
  <c r="A86" i="7"/>
  <c r="A87" i="7"/>
  <c r="A88" i="7"/>
  <c r="A6" i="7"/>
  <c r="A7" i="6"/>
  <c r="A8" i="6"/>
  <c r="A9" i="6"/>
  <c r="A10" i="6"/>
  <c r="A11" i="6"/>
  <c r="A12" i="6"/>
  <c r="A13" i="6"/>
  <c r="A14" i="6"/>
  <c r="A15" i="6"/>
  <c r="A16" i="6"/>
  <c r="A17" i="6"/>
  <c r="A18" i="6"/>
  <c r="A19" i="6"/>
  <c r="A20" i="6"/>
  <c r="A21" i="6"/>
  <c r="A22" i="6"/>
  <c r="A23" i="6"/>
  <c r="A24" i="6"/>
  <c r="A25" i="6"/>
  <c r="A26" i="6"/>
  <c r="A27" i="6"/>
  <c r="A28" i="6"/>
  <c r="A29" i="6"/>
  <c r="A30" i="6"/>
  <c r="A31" i="6"/>
  <c r="A32" i="6"/>
  <c r="A33" i="6"/>
  <c r="A34" i="6"/>
  <c r="A35" i="6"/>
  <c r="A36" i="6"/>
  <c r="A37" i="6"/>
  <c r="A38" i="6"/>
  <c r="A39" i="6"/>
  <c r="A40" i="6"/>
  <c r="A41" i="6"/>
  <c r="A42" i="6"/>
  <c r="A43" i="6"/>
  <c r="A44" i="6"/>
  <c r="A45" i="6"/>
  <c r="A46" i="6"/>
  <c r="A47" i="6"/>
  <c r="A48" i="6"/>
  <c r="A49" i="6"/>
  <c r="A50" i="6"/>
  <c r="A51" i="6"/>
  <c r="A52" i="6"/>
  <c r="A53" i="6"/>
  <c r="A54" i="6"/>
  <c r="A55" i="6"/>
  <c r="A56" i="6"/>
  <c r="A57" i="6"/>
  <c r="A58" i="6"/>
  <c r="A59" i="6"/>
  <c r="A60" i="6"/>
  <c r="A61" i="6"/>
  <c r="A62" i="6"/>
  <c r="A63" i="6"/>
  <c r="A64" i="6"/>
  <c r="A65" i="6"/>
  <c r="A66" i="6"/>
  <c r="A67" i="6"/>
  <c r="A68" i="6"/>
  <c r="A69" i="6"/>
  <c r="A84" i="6"/>
  <c r="A85" i="6"/>
  <c r="A86" i="6"/>
  <c r="A87" i="6"/>
  <c r="A88" i="6"/>
  <c r="A89" i="6"/>
  <c r="A90" i="6"/>
  <c r="A91" i="6"/>
  <c r="A92" i="6"/>
  <c r="A93" i="6"/>
  <c r="A94" i="6"/>
  <c r="A95" i="6"/>
  <c r="A6" i="6"/>
  <c r="A7" i="5"/>
  <c r="A8" i="5"/>
  <c r="A9" i="5"/>
  <c r="A10" i="5"/>
  <c r="A11" i="5"/>
  <c r="A12" i="5"/>
  <c r="A13" i="5"/>
  <c r="A14" i="5"/>
  <c r="A15" i="5"/>
  <c r="A16" i="5"/>
  <c r="A17" i="5"/>
  <c r="A18" i="5"/>
  <c r="A19" i="5"/>
  <c r="A20" i="5"/>
  <c r="A21" i="5"/>
  <c r="A22" i="5"/>
  <c r="A23" i="5"/>
  <c r="A24" i="5"/>
  <c r="A25" i="5"/>
  <c r="A26" i="5"/>
  <c r="A27" i="5"/>
  <c r="A28" i="5"/>
  <c r="A29" i="5"/>
  <c r="A30" i="5"/>
  <c r="A31" i="5"/>
  <c r="A32" i="5"/>
  <c r="A34" i="5"/>
  <c r="A35" i="5"/>
  <c r="A36" i="5"/>
  <c r="A33" i="5"/>
  <c r="A37" i="5"/>
  <c r="A38" i="5"/>
  <c r="A39" i="5"/>
  <c r="A40" i="5"/>
  <c r="A41" i="5"/>
  <c r="A42" i="5"/>
  <c r="A43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66" i="5"/>
  <c r="A67" i="5"/>
  <c r="A68" i="5"/>
  <c r="A69" i="5"/>
  <c r="A70" i="5"/>
  <c r="A71" i="5"/>
  <c r="A72" i="5"/>
  <c r="A86" i="5"/>
  <c r="A87" i="5"/>
  <c r="A88" i="5"/>
  <c r="A89" i="5"/>
  <c r="A90" i="5"/>
  <c r="A99" i="5"/>
  <c r="A100" i="5"/>
  <c r="A101" i="5"/>
  <c r="A6" i="5"/>
  <c r="A2" i="14"/>
  <c r="A1" i="14"/>
  <c r="F75" i="14"/>
  <c r="E75" i="14"/>
  <c r="A74" i="14"/>
  <c r="A73" i="14"/>
  <c r="A72" i="14"/>
  <c r="A71" i="14"/>
  <c r="A70" i="14"/>
  <c r="A69" i="14"/>
  <c r="A68" i="14"/>
  <c r="A67" i="14"/>
  <c r="A66" i="14"/>
  <c r="A65" i="14"/>
  <c r="A50" i="14"/>
  <c r="A49" i="14"/>
  <c r="A48" i="14"/>
  <c r="A47" i="14"/>
  <c r="A46" i="14"/>
  <c r="A45" i="14"/>
  <c r="A44" i="14"/>
  <c r="A43" i="14"/>
  <c r="A42" i="14"/>
  <c r="A41" i="14"/>
  <c r="A40" i="14"/>
  <c r="A39" i="14"/>
  <c r="A38" i="14"/>
  <c r="A37" i="14"/>
  <c r="A36" i="14"/>
  <c r="A35" i="14"/>
  <c r="A34" i="14"/>
  <c r="A33" i="14"/>
  <c r="A32" i="14"/>
  <c r="A31" i="14"/>
  <c r="A30" i="14"/>
  <c r="A29" i="14"/>
  <c r="A28" i="14"/>
  <c r="A27" i="14"/>
  <c r="A26" i="14"/>
  <c r="A25" i="14"/>
  <c r="A24" i="14"/>
  <c r="A23" i="14"/>
  <c r="A22" i="14"/>
  <c r="A21" i="14"/>
  <c r="A20" i="14"/>
  <c r="A19" i="14"/>
  <c r="A18" i="14"/>
  <c r="A17" i="14"/>
  <c r="A16" i="14"/>
  <c r="A15" i="14"/>
  <c r="A14" i="14"/>
  <c r="A13" i="14"/>
  <c r="A12" i="14"/>
  <c r="A11" i="14"/>
  <c r="A10" i="14"/>
  <c r="A9" i="14"/>
  <c r="A8" i="14"/>
  <c r="A7" i="14"/>
  <c r="A6" i="14"/>
  <c r="A7" i="3"/>
  <c r="A8" i="3"/>
  <c r="A9" i="3"/>
  <c r="A10" i="3"/>
  <c r="A11" i="3"/>
  <c r="A12" i="3"/>
  <c r="A13" i="3"/>
  <c r="A14" i="3"/>
  <c r="A15" i="3"/>
  <c r="A16" i="3"/>
  <c r="A17" i="3"/>
  <c r="A18" i="3"/>
  <c r="A19" i="3"/>
  <c r="A20" i="3"/>
  <c r="A21" i="3"/>
  <c r="A22" i="3"/>
  <c r="A23" i="3"/>
  <c r="A24" i="3"/>
  <c r="A25" i="3"/>
  <c r="A26" i="3"/>
  <c r="A27" i="3"/>
  <c r="A28" i="3"/>
  <c r="A29" i="3"/>
  <c r="A30" i="3"/>
  <c r="A31" i="3"/>
  <c r="A32" i="3"/>
  <c r="A33" i="3"/>
  <c r="A34" i="3"/>
  <c r="A35" i="3"/>
  <c r="A36" i="3"/>
  <c r="A37" i="3"/>
  <c r="A38" i="3"/>
  <c r="A39" i="3"/>
  <c r="A40" i="3"/>
  <c r="A41" i="3"/>
  <c r="A42" i="3"/>
  <c r="A43" i="3"/>
  <c r="A44" i="3"/>
  <c r="A45" i="3"/>
  <c r="A46" i="3"/>
  <c r="A47" i="3"/>
  <c r="A48" i="3"/>
  <c r="A49" i="3"/>
  <c r="A50" i="3"/>
  <c r="A51" i="3"/>
  <c r="A52" i="3"/>
  <c r="A53" i="3"/>
  <c r="A66" i="3"/>
  <c r="A67" i="3"/>
  <c r="A68" i="3"/>
  <c r="A69" i="3"/>
  <c r="A70" i="3"/>
  <c r="A71" i="3"/>
  <c r="A72" i="3"/>
  <c r="A73" i="3"/>
  <c r="A74" i="3"/>
  <c r="A75" i="3"/>
  <c r="A76" i="3"/>
  <c r="A6" i="3"/>
  <c r="A7" i="2"/>
  <c r="A8" i="2"/>
  <c r="A9" i="2"/>
  <c r="A10" i="2"/>
  <c r="A11" i="2"/>
  <c r="A12" i="2"/>
  <c r="A13" i="2"/>
  <c r="A14" i="2"/>
  <c r="A15" i="2"/>
  <c r="A16" i="2"/>
  <c r="A17" i="2"/>
  <c r="A18" i="2"/>
  <c r="A19" i="2"/>
  <c r="A20" i="2"/>
  <c r="A21" i="2"/>
  <c r="A22" i="2"/>
  <c r="A23" i="2"/>
  <c r="A24" i="2"/>
  <c r="A25" i="2"/>
  <c r="A26" i="2"/>
  <c r="A27" i="2"/>
  <c r="A28" i="2"/>
  <c r="A29" i="2"/>
  <c r="A30" i="2"/>
  <c r="A31" i="2"/>
  <c r="A32" i="2"/>
  <c r="A33" i="2"/>
  <c r="A34" i="2"/>
  <c r="A35" i="2"/>
  <c r="A36" i="2"/>
  <c r="A37" i="2"/>
  <c r="A38" i="2"/>
  <c r="A39" i="2"/>
  <c r="A41" i="2"/>
  <c r="A42" i="2"/>
  <c r="A43" i="2"/>
  <c r="A44" i="2"/>
  <c r="A45" i="2"/>
  <c r="A46" i="2"/>
  <c r="A47" i="2"/>
  <c r="A48" i="2"/>
  <c r="A49" i="2"/>
  <c r="A50" i="2"/>
  <c r="A40" i="2"/>
  <c r="A51" i="2"/>
  <c r="A52" i="2"/>
  <c r="A53" i="2"/>
  <c r="A54" i="2"/>
  <c r="A55" i="2"/>
  <c r="A56" i="2"/>
  <c r="A57" i="2"/>
  <c r="A58" i="2"/>
  <c r="A59" i="2"/>
  <c r="A60" i="2"/>
  <c r="A6" i="2"/>
  <c r="E61" i="2"/>
  <c r="F61" i="2"/>
  <c r="B347" i="1"/>
  <c r="E347" i="1"/>
  <c r="F347" i="1"/>
  <c r="F97" i="13"/>
  <c r="E97" i="13"/>
  <c r="E85" i="12"/>
  <c r="F85" i="12"/>
  <c r="E80" i="11"/>
  <c r="F80" i="11"/>
  <c r="E70" i="10"/>
  <c r="F70" i="10"/>
  <c r="E80" i="9"/>
  <c r="F80" i="9"/>
  <c r="E67" i="8"/>
  <c r="F67" i="8"/>
  <c r="E89" i="7"/>
  <c r="F89" i="7"/>
  <c r="E96" i="6"/>
  <c r="F96" i="6"/>
  <c r="F102" i="5"/>
  <c r="E102" i="5"/>
  <c r="F77" i="3" l="1"/>
  <c r="E77" i="3"/>
  <c r="E350" i="1"/>
  <c r="F350" i="1"/>
  <c r="A2" i="12" l="1"/>
  <c r="A1" i="12"/>
  <c r="A2" i="11"/>
  <c r="A1" i="11"/>
  <c r="A2" i="10"/>
  <c r="A1" i="10"/>
  <c r="A2" i="9"/>
  <c r="A1" i="9"/>
  <c r="A2" i="8"/>
  <c r="A1" i="8"/>
  <c r="A2" i="7"/>
  <c r="A1" i="7"/>
  <c r="A2" i="6"/>
  <c r="A1" i="6"/>
  <c r="A2" i="5"/>
  <c r="A1" i="5"/>
  <c r="A2" i="3"/>
  <c r="A1" i="3"/>
  <c r="A2" i="2"/>
  <c r="A1" i="2"/>
  <c r="F361" i="1"/>
  <c r="E361" i="1"/>
  <c r="F360" i="1"/>
  <c r="E360" i="1"/>
  <c r="F359" i="1"/>
  <c r="E359" i="1"/>
  <c r="F358" i="1"/>
  <c r="E358" i="1"/>
  <c r="F357" i="1"/>
  <c r="E357" i="1"/>
  <c r="F356" i="1"/>
  <c r="E356" i="1"/>
  <c r="F355" i="1"/>
  <c r="E355" i="1"/>
  <c r="F354" i="1"/>
  <c r="E354" i="1"/>
  <c r="F353" i="1"/>
  <c r="E353" i="1"/>
  <c r="F351" i="1"/>
  <c r="E351" i="1"/>
  <c r="A2" i="13"/>
  <c r="A1" i="13"/>
  <c r="F362" i="1" l="1"/>
  <c r="E362" i="1"/>
</calcChain>
</file>

<file path=xl/sharedStrings.xml><?xml version="1.0" encoding="utf-8"?>
<sst xmlns="http://schemas.openxmlformats.org/spreadsheetml/2006/main" count="6233" uniqueCount="1260">
  <si>
    <t>Gruodis</t>
  </si>
  <si>
    <t>Eil. Nr.</t>
  </si>
  <si>
    <t>Filmo pavadinimas</t>
  </si>
  <si>
    <t>Filmo pavadinimas originalo kalba</t>
  </si>
  <si>
    <t>Kilmės šalis</t>
  </si>
  <si>
    <t>Pajamos</t>
  </si>
  <si>
    <t>Žiūrovų skaičius</t>
  </si>
  <si>
    <t>Kopijų skaičius</t>
  </si>
  <si>
    <t>Premjeros data</t>
  </si>
  <si>
    <t>Platintojas</t>
  </si>
  <si>
    <t>Lietuvos kino teatruose rodytų filmų TOP</t>
  </si>
  <si>
    <t xml:space="preserve"> </t>
  </si>
  <si>
    <t>Total</t>
  </si>
  <si>
    <t>Mėnuo</t>
  </si>
  <si>
    <t>Vasaris</t>
  </si>
  <si>
    <t>Kovas</t>
  </si>
  <si>
    <t>Balandis</t>
  </si>
  <si>
    <t>Gegužė</t>
  </si>
  <si>
    <t>Birželis</t>
  </si>
  <si>
    <t>Liepa</t>
  </si>
  <si>
    <t>Rugpjūtis</t>
  </si>
  <si>
    <t>Rugsėjis</t>
  </si>
  <si>
    <t>Spalis</t>
  </si>
  <si>
    <t>Lapkritis</t>
  </si>
  <si>
    <t>Iš viso</t>
  </si>
  <si>
    <t>Sausis</t>
  </si>
  <si>
    <t>Pakalikai 2</t>
  </si>
  <si>
    <t>Minions: The Rise of Gru</t>
  </si>
  <si>
    <t>US</t>
  </si>
  <si>
    <t>Dukine Film Distribution / Universal Pictures</t>
  </si>
  <si>
    <t>Įsikūnijimas. Vandens kelias</t>
  </si>
  <si>
    <t>Avatar: The Way of Water</t>
  </si>
  <si>
    <t>Theatrical Film Distribution / WDSMPI</t>
  </si>
  <si>
    <t>Piktųjų karta</t>
  </si>
  <si>
    <t>LT</t>
  </si>
  <si>
    <t>Kino kultas</t>
  </si>
  <si>
    <t>Ten, kur gieda vėžiai</t>
  </si>
  <si>
    <t>Where the Crawdads Sing</t>
  </si>
  <si>
    <t>ACME Film / SONY</t>
  </si>
  <si>
    <t>Vyras už pinigus</t>
  </si>
  <si>
    <t>Dublis LT</t>
  </si>
  <si>
    <t>Ko nežino vyrai</t>
  </si>
  <si>
    <t>ACME Film</t>
  </si>
  <si>
    <t xml:space="preserve">Daktaras Streindžas beprotybės multivisatoje </t>
  </si>
  <si>
    <t>Doctor Strange in the Multiverse of Madness</t>
  </si>
  <si>
    <t xml:space="preserve">Ežiukas Sonic 2 </t>
  </si>
  <si>
    <t>Sonic The Hedgehog 2</t>
  </si>
  <si>
    <t>US, CA, JP</t>
  </si>
  <si>
    <t>Dukine Film Distribution / Paramount Pictures</t>
  </si>
  <si>
    <t>Toras. Meilė ir griaustinis</t>
  </si>
  <si>
    <t>Thor: Love and Thunder</t>
  </si>
  <si>
    <t>Betmenas</t>
  </si>
  <si>
    <t>The Batman</t>
  </si>
  <si>
    <t>ACME Film / WB</t>
  </si>
  <si>
    <t>Asas Maverikas</t>
  </si>
  <si>
    <t>Top Gun Maverick</t>
  </si>
  <si>
    <t>DC Superaugintinių lyga</t>
  </si>
  <si>
    <t xml:space="preserve">DC League of Super-Pets </t>
  </si>
  <si>
    <t>Fantastiniai gyvūnai: Dumbldoro paslaptys</t>
  </si>
  <si>
    <t>Fantastic Beasts: The Secrets of Dumbledore</t>
  </si>
  <si>
    <t>US, UK</t>
  </si>
  <si>
    <t>Kartą kaime</t>
  </si>
  <si>
    <t>Munis</t>
  </si>
  <si>
    <t xml:space="preserve">Batuotas katinas Pūkis: paskutinis noras  </t>
  </si>
  <si>
    <t>Puss in Boots: The Last Wish</t>
  </si>
  <si>
    <t>US, JP</t>
  </si>
  <si>
    <t>Žmogus voras: nėra kelio atgal</t>
  </si>
  <si>
    <t>Spiderman No Way Home</t>
  </si>
  <si>
    <t>Raudonoji panda</t>
  </si>
  <si>
    <t>Turning Red</t>
  </si>
  <si>
    <t xml:space="preserve">Juodoji pantera. Wakanda amžiams </t>
  </si>
  <si>
    <t>Black Panther: Wakanda Forever</t>
  </si>
  <si>
    <t>Elvis</t>
  </si>
  <si>
    <t>Neatrastas</t>
  </si>
  <si>
    <t>Uncharted</t>
  </si>
  <si>
    <t xml:space="preserve">Šypsena </t>
  </si>
  <si>
    <t>Smile</t>
  </si>
  <si>
    <t>Juodasis Adamas</t>
  </si>
  <si>
    <t>Black Adam</t>
  </si>
  <si>
    <t>Blogiukai</t>
  </si>
  <si>
    <t>Bad Guys</t>
  </si>
  <si>
    <t>Pasiutusios letenos. Henko legenda</t>
  </si>
  <si>
    <t>Paws of fury</t>
  </si>
  <si>
    <t>Garsų pasaulio įrašai</t>
  </si>
  <si>
    <t>Skyrybos</t>
  </si>
  <si>
    <t>„Lumo“ studija</t>
  </si>
  <si>
    <t>Dainuok 2</t>
  </si>
  <si>
    <t>Sing 2</t>
  </si>
  <si>
    <t>Jūros periodo pasaulis. Viešpatavimas</t>
  </si>
  <si>
    <t>Jurassic World: Dominion</t>
  </si>
  <si>
    <t>Prarastas miestas</t>
  </si>
  <si>
    <t>The Lost City</t>
  </si>
  <si>
    <t>Liūdesio trikampis</t>
  </si>
  <si>
    <t>The Triangle of Sadness</t>
  </si>
  <si>
    <t>SE, FR, UK, DE, GR</t>
  </si>
  <si>
    <t>A-One Films</t>
  </si>
  <si>
    <t xml:space="preserve">Lilas, Lilas, Krokodilas </t>
  </si>
  <si>
    <t>Lyle Lyle Crocodile</t>
  </si>
  <si>
    <t>Dičkis šuo Klifordas</t>
  </si>
  <si>
    <t>Clifford The Big Red Dog</t>
  </si>
  <si>
    <t>US, UK, CA</t>
  </si>
  <si>
    <t>Drugelio Širdis</t>
  </si>
  <si>
    <t>Kulkų ekspresas</t>
  </si>
  <si>
    <t>Bullet Train</t>
  </si>
  <si>
    <t xml:space="preserve">Vesper </t>
  </si>
  <si>
    <t>Europos kinas</t>
  </si>
  <si>
    <t>Nesijaudink, brangioji</t>
  </si>
  <si>
    <t>Don't Worry Darling</t>
  </si>
  <si>
    <t>Moonfall: Mėnulio kritimas</t>
  </si>
  <si>
    <t>Moonfall</t>
  </si>
  <si>
    <t>US, CN, UK</t>
  </si>
  <si>
    <t xml:space="preserve">Kernagis </t>
  </si>
  <si>
    <t>Kino pasaka</t>
  </si>
  <si>
    <t>Keistas pasaulis</t>
  </si>
  <si>
    <t>Strange World</t>
  </si>
  <si>
    <t>ReEmigrantai</t>
  </si>
  <si>
    <t>Stambus planas</t>
  </si>
  <si>
    <t xml:space="preserve">Bilietas į rojų </t>
  </si>
  <si>
    <t>Ticket To Paradise</t>
  </si>
  <si>
    <t xml:space="preserve">Eskortės </t>
  </si>
  <si>
    <t>Girls To Buy</t>
  </si>
  <si>
    <t>PL</t>
  </si>
  <si>
    <t>Fėja išdykėlė</t>
  </si>
  <si>
    <t>My Fairy Troublemaker</t>
  </si>
  <si>
    <t>DE</t>
  </si>
  <si>
    <t xml:space="preserve">Gucci mados namai </t>
  </si>
  <si>
    <t>House of Gucci</t>
  </si>
  <si>
    <t>Atsitiktinis jaunikis</t>
  </si>
  <si>
    <t>Marry Me</t>
  </si>
  <si>
    <t>Rūpintojėlis</t>
  </si>
  <si>
    <t>Įsikūnijimas (kartojimas)</t>
  </si>
  <si>
    <t>Avatar (Re-release)</t>
  </si>
  <si>
    <t>Liepsnojanti širdis</t>
  </si>
  <si>
    <t>Fireheart</t>
  </si>
  <si>
    <t>FR, CA</t>
  </si>
  <si>
    <t>Našlaitė: Pirmoji auka</t>
  </si>
  <si>
    <t>Orphan First Kill</t>
  </si>
  <si>
    <t>Morbijus</t>
  </si>
  <si>
    <t>Morbius</t>
  </si>
  <si>
    <t>Meniu</t>
  </si>
  <si>
    <t>Menu</t>
  </si>
  <si>
    <t>Mirtis ant Nilo</t>
  </si>
  <si>
    <t>Death On The Nile</t>
  </si>
  <si>
    <t>Aš noriu šokti. Whitney Houston filmas</t>
  </si>
  <si>
    <t>I wanna dance with somebody</t>
  </si>
  <si>
    <t xml:space="preserve">Juodas telefonas </t>
  </si>
  <si>
    <t>The Black Phone</t>
  </si>
  <si>
    <t>AFTER. Kai tapome laimingi</t>
  </si>
  <si>
    <t>After Ever Happy</t>
  </si>
  <si>
    <t>Tigro kelionė Himalajuose</t>
  </si>
  <si>
    <t>Tigers Nest</t>
  </si>
  <si>
    <t>IT</t>
  </si>
  <si>
    <t>Šviesmetis</t>
  </si>
  <si>
    <t>Lightyear</t>
  </si>
  <si>
    <t>Marmadukas</t>
  </si>
  <si>
    <t>Marmaduke</t>
  </si>
  <si>
    <t>Klyksmas 5</t>
  </si>
  <si>
    <t>Scream 5</t>
  </si>
  <si>
    <t xml:space="preserve">Enkanto </t>
  </si>
  <si>
    <t>Encanto</t>
  </si>
  <si>
    <t>Vikingas</t>
  </si>
  <si>
    <t>The Northman</t>
  </si>
  <si>
    <t>Košmarų skersgatvis</t>
  </si>
  <si>
    <t>Nightmare Alley</t>
  </si>
  <si>
    <t>Viškis piškis ir tamsos žiurkėnas</t>
  </si>
  <si>
    <t>Chickenhare and The Hamster of Darkness</t>
  </si>
  <si>
    <t>BE, FR</t>
  </si>
  <si>
    <t>VLG film</t>
  </si>
  <si>
    <t>Matrica. Prisikėlimas</t>
  </si>
  <si>
    <t>Matrix Resurrecations</t>
  </si>
  <si>
    <t>King's Man. Pradžia</t>
  </si>
  <si>
    <t>The King's Man</t>
  </si>
  <si>
    <t xml:space="preserve">Velnio šviesa </t>
  </si>
  <si>
    <t xml:space="preserve">Devil's Light </t>
  </si>
  <si>
    <t>AINBO</t>
  </si>
  <si>
    <t>AINBO: Spirit of the Amazon</t>
  </si>
  <si>
    <t>PE, NL</t>
  </si>
  <si>
    <t>Best Film</t>
  </si>
  <si>
    <t>Mr. Landsbergis. Sugriauti blogio imperiją</t>
  </si>
  <si>
    <t>LT, UA</t>
  </si>
  <si>
    <t>Savas, svetimas, mylimas</t>
  </si>
  <si>
    <t>Singing fish</t>
  </si>
  <si>
    <t>Šuo</t>
  </si>
  <si>
    <t>Dog</t>
  </si>
  <si>
    <t>Monstrų šeimynėlė 2</t>
  </si>
  <si>
    <t>Happy Family 2</t>
  </si>
  <si>
    <t>DE, UK</t>
  </si>
  <si>
    <t xml:space="preserve">Bunkerio žaidimas </t>
  </si>
  <si>
    <t>The Bunker game</t>
  </si>
  <si>
    <t>IT, FR</t>
  </si>
  <si>
    <t xml:space="preserve">Trys riešutėliai pelenei </t>
  </si>
  <si>
    <t>Three Wishes for Cinderella</t>
  </si>
  <si>
    <t>NO</t>
  </si>
  <si>
    <t>Travolta</t>
  </si>
  <si>
    <t>Lobis</t>
  </si>
  <si>
    <t>Ne</t>
  </si>
  <si>
    <t>Nope</t>
  </si>
  <si>
    <t>Kraujo kvietimas</t>
  </si>
  <si>
    <t>Invitation</t>
  </si>
  <si>
    <t>Mėlyna kaip apelsinas žemė</t>
  </si>
  <si>
    <t>The Earth is Blue as an Orange</t>
  </si>
  <si>
    <t>Moonmakers</t>
  </si>
  <si>
    <t>Kambarys 203</t>
  </si>
  <si>
    <t>Room 203</t>
  </si>
  <si>
    <t xml:space="preserve">Rusiški svingeriai </t>
  </si>
  <si>
    <t>Swingers</t>
  </si>
  <si>
    <t>RU</t>
  </si>
  <si>
    <t>Theatrical Film Distribution</t>
  </si>
  <si>
    <t>Bitė Maja. Auksinis kiaušinis</t>
  </si>
  <si>
    <t>Maya the Bee 3: The Golden Orb</t>
  </si>
  <si>
    <t>DE, AT</t>
  </si>
  <si>
    <t xml:space="preserve">Trys tūkstančiai metų troškimų </t>
  </si>
  <si>
    <t>Three Thousand Years of Longing</t>
  </si>
  <si>
    <t xml:space="preserve">Meškio Tedžio Kalėdos </t>
  </si>
  <si>
    <t>Teddy’s Christmas</t>
  </si>
  <si>
    <t>Ups! Nuotykiai tęsiasi</t>
  </si>
  <si>
    <t>Ooops! The adventure continues</t>
  </si>
  <si>
    <t>DE, LU, IE</t>
  </si>
  <si>
    <t>Blogiausias žmogus pasaulyje</t>
  </si>
  <si>
    <t>Verdens verste menneske</t>
  </si>
  <si>
    <t>NO, FR, SE, DK</t>
  </si>
  <si>
    <t>Koatis - džiunglių drąsuolis</t>
  </si>
  <si>
    <t>Koati</t>
  </si>
  <si>
    <t>MX, US</t>
  </si>
  <si>
    <t>Mano vilkas</t>
  </si>
  <si>
    <t>Mystere</t>
  </si>
  <si>
    <t>FR</t>
  </si>
  <si>
    <t>Amsterdamas</t>
  </si>
  <si>
    <t>Amsterdam</t>
  </si>
  <si>
    <t>Piligrimai</t>
  </si>
  <si>
    <t>Kaip patenkinti moterį</t>
  </si>
  <si>
    <t>How To Please A Woman</t>
  </si>
  <si>
    <t>AU</t>
  </si>
  <si>
    <t>Helovinas baigiasi</t>
  </si>
  <si>
    <t>Halloween Ends</t>
  </si>
  <si>
    <t>Dragon Ball Super: Super Hero</t>
  </si>
  <si>
    <t>JP</t>
  </si>
  <si>
    <t xml:space="preserve">Kosminis šuo ir turbo katinas </t>
  </si>
  <si>
    <t>Star Dog and Turbo Cat</t>
  </si>
  <si>
    <t>UK</t>
  </si>
  <si>
    <t>Drąsiau drąsiau</t>
  </si>
  <si>
    <t>C'mon C'mon</t>
  </si>
  <si>
    <t>Guliveris grįžta</t>
  </si>
  <si>
    <t>Gulliver Returns</t>
  </si>
  <si>
    <t>UA</t>
  </si>
  <si>
    <t>Nepakeliamas milžiniško talento svoris</t>
  </si>
  <si>
    <t>Unbearable Weight of  Massive Talent</t>
  </si>
  <si>
    <t>Spencer</t>
  </si>
  <si>
    <t>UK, DE, US</t>
  </si>
  <si>
    <t xml:space="preserve">Miauricijus Puikusis </t>
  </si>
  <si>
    <t>Amazing Maurice</t>
  </si>
  <si>
    <t>Williams metodas</t>
  </si>
  <si>
    <t>King Richard</t>
  </si>
  <si>
    <t xml:space="preserve">Prakeiktoji </t>
  </si>
  <si>
    <t>The Harbinger</t>
  </si>
  <si>
    <t xml:space="preserve">Mija ir aš: Sentopijos didvyrė  </t>
  </si>
  <si>
    <t>Mia and Me: The Hero of Centopia</t>
  </si>
  <si>
    <t>DE, AU, BE, IN</t>
  </si>
  <si>
    <t>Unlimited Media OÜ</t>
  </si>
  <si>
    <t xml:space="preserve">Šiukšliai. Stebuklingos piramidės legenda </t>
  </si>
  <si>
    <t>Trash</t>
  </si>
  <si>
    <t>Viskas iškart ir visur</t>
  </si>
  <si>
    <t>Everything Everywhere All at Once</t>
  </si>
  <si>
    <t xml:space="preserve">Užburta arka </t>
  </si>
  <si>
    <t>Magic Arch</t>
  </si>
  <si>
    <t>Ogliai</t>
  </si>
  <si>
    <t>The Ogglies</t>
  </si>
  <si>
    <t>DE, BE</t>
  </si>
  <si>
    <t>Ruonių komanda</t>
  </si>
  <si>
    <t>Seal Team</t>
  </si>
  <si>
    <t>Gerasis bosas</t>
  </si>
  <si>
    <t>El Buen Patrón</t>
  </si>
  <si>
    <t>ES</t>
  </si>
  <si>
    <t xml:space="preserve">Šuolis </t>
  </si>
  <si>
    <t xml:space="preserve">Svaiginantis aukštis </t>
  </si>
  <si>
    <t>Fall</t>
  </si>
  <si>
    <t>Greitoji pagalba</t>
  </si>
  <si>
    <t>Ambulance</t>
  </si>
  <si>
    <t xml:space="preserve">Negailestinga naktis  </t>
  </si>
  <si>
    <t>Violent Night</t>
  </si>
  <si>
    <t>US, CA</t>
  </si>
  <si>
    <t>Fantazijos tik suaugusiems</t>
  </si>
  <si>
    <t>Fantasies</t>
  </si>
  <si>
    <t>Pūga prie Mėmelio. Klaipėdos atvadavimo saga</t>
  </si>
  <si>
    <t>Pilietinė medija</t>
  </si>
  <si>
    <t>Sparno broliai</t>
  </si>
  <si>
    <t>Devotion</t>
  </si>
  <si>
    <t xml:space="preserve">Malonumų namai </t>
  </si>
  <si>
    <t>La Maison</t>
  </si>
  <si>
    <t>Dauntono Abatija 2: nauja era</t>
  </si>
  <si>
    <t>Downton Abbey: A New Era</t>
  </si>
  <si>
    <t>UK, US</t>
  </si>
  <si>
    <t>Mano mažasis karalius</t>
  </si>
  <si>
    <t>King</t>
  </si>
  <si>
    <t>FR, BE</t>
  </si>
  <si>
    <t xml:space="preserve">Ponia Haris vyksta į Paryžių </t>
  </si>
  <si>
    <t>Mrs Harris Goes to Paris</t>
  </si>
  <si>
    <t>Operacija "Mincemeat"</t>
  </si>
  <si>
    <t>Operation Mincemeat</t>
  </si>
  <si>
    <t>BABAUŽIUKAI. Septynios fantastiškos istorijos</t>
  </si>
  <si>
    <t>MB Laukite tęsinio</t>
  </si>
  <si>
    <t>Auksas</t>
  </si>
  <si>
    <t>Gold</t>
  </si>
  <si>
    <t>Jackass amžinai</t>
  </si>
  <si>
    <t>Jackass Forever</t>
  </si>
  <si>
    <t xml:space="preserve">Nepaklusnusis </t>
  </si>
  <si>
    <t>Непослушник</t>
  </si>
  <si>
    <t>Misija "Meškučiai"</t>
  </si>
  <si>
    <t>Teddy Boom</t>
  </si>
  <si>
    <t xml:space="preserve">Blefuotojas  </t>
  </si>
  <si>
    <t>Poker Face</t>
  </si>
  <si>
    <t xml:space="preserve">Vyrai </t>
  </si>
  <si>
    <t>Men</t>
  </si>
  <si>
    <t xml:space="preserve">Eglutės 8 </t>
  </si>
  <si>
    <t>Ёлки 8</t>
  </si>
  <si>
    <t>Agentės 355</t>
  </si>
  <si>
    <t>The 355</t>
  </si>
  <si>
    <t>Žvėris</t>
  </si>
  <si>
    <t>Beast</t>
  </si>
  <si>
    <t>Languotas Nindzė: misija Tailande</t>
  </si>
  <si>
    <t>Checkered Ninja 2</t>
  </si>
  <si>
    <t>DK</t>
  </si>
  <si>
    <t>Estinfilm</t>
  </si>
  <si>
    <t xml:space="preserve">Kaulai ir visa kita </t>
  </si>
  <si>
    <t>Bones and All</t>
  </si>
  <si>
    <t>IT, US</t>
  </si>
  <si>
    <t>Aš esu Zlatanas</t>
  </si>
  <si>
    <t>Jag är Zlatan</t>
  </si>
  <si>
    <t>SE</t>
  </si>
  <si>
    <t>Dainos lapei</t>
  </si>
  <si>
    <t xml:space="preserve">Menas žudyti  </t>
  </si>
  <si>
    <t>Mindcage</t>
  </si>
  <si>
    <t>Išgyvenęs</t>
  </si>
  <si>
    <t>The Survivor</t>
  </si>
  <si>
    <t>US, CA, HU</t>
  </si>
  <si>
    <t>Samdomas karys</t>
  </si>
  <si>
    <t>Violence of Action (Contractor)</t>
  </si>
  <si>
    <t>Knygynas Paryžiuje</t>
  </si>
  <si>
    <t>A Bookshop in Paris</t>
  </si>
  <si>
    <t>FR, IT</t>
  </si>
  <si>
    <t>Saldymedžio pica</t>
  </si>
  <si>
    <t>Licorice Pizza</t>
  </si>
  <si>
    <t>Tyli naktis</t>
  </si>
  <si>
    <t>Silent night</t>
  </si>
  <si>
    <t>Šešėlių žaidimas</t>
  </si>
  <si>
    <t>Blacklight</t>
  </si>
  <si>
    <t>US, AU, CN</t>
  </si>
  <si>
    <t>Atostogos prancūziškai</t>
  </si>
  <si>
    <t>Joyeuse Retraite! 2</t>
  </si>
  <si>
    <t>Meilė kaip bestseleris</t>
  </si>
  <si>
    <t>Book of Love</t>
  </si>
  <si>
    <t>UK, US, MX</t>
  </si>
  <si>
    <t xml:space="preserve">Pasaulio čempionas </t>
  </si>
  <si>
    <t>Чемпион мира</t>
  </si>
  <si>
    <t>Ilgo metro filmas apie gyvenimą</t>
  </si>
  <si>
    <t>Planeta Dvynė</t>
  </si>
  <si>
    <t>Project 'Gemini'</t>
  </si>
  <si>
    <t>Top Film Baltic</t>
  </si>
  <si>
    <t>Viršukalnės karštinė</t>
  </si>
  <si>
    <t>Summit Fever</t>
  </si>
  <si>
    <t>Kometa Mumių šalyje</t>
  </si>
  <si>
    <t>Muumipeikko ja pyrstötähti</t>
  </si>
  <si>
    <t>FI</t>
  </si>
  <si>
    <t>Drive My Car</t>
  </si>
  <si>
    <t>Kompromatas</t>
  </si>
  <si>
    <t>Kompromat</t>
  </si>
  <si>
    <t xml:space="preserve">Nepadėk ragelio </t>
  </si>
  <si>
    <t>On The Line</t>
  </si>
  <si>
    <t xml:space="preserve">Theatrical Film Distribution </t>
  </si>
  <si>
    <t>700 Vilniaus metų. Kelionė laiku su prof. Alfredu Bumblausku</t>
  </si>
  <si>
    <t xml:space="preserve">Superherojai </t>
  </si>
  <si>
    <t>Supereroi</t>
  </si>
  <si>
    <t>Paryžius. 13-as rajonas</t>
  </si>
  <si>
    <t>Les Olympiades, Paris 13e</t>
  </si>
  <si>
    <t>Net ir pelės keliauja į dangų</t>
  </si>
  <si>
    <t>I mysi patrí do nebe</t>
  </si>
  <si>
    <t>CZ, FR, PL, SK</t>
  </si>
  <si>
    <t>Skalvijos kino centras</t>
  </si>
  <si>
    <t>Svečiuose</t>
  </si>
  <si>
    <t>Gæsterne</t>
  </si>
  <si>
    <t>DK, NL</t>
  </si>
  <si>
    <t>Kur dingo Ana Frank?</t>
  </si>
  <si>
    <t>Where Is Anne Frank</t>
  </si>
  <si>
    <t>BE, LU, FR, NL</t>
  </si>
  <si>
    <t>Ratai, taurės ir La Manča</t>
  </si>
  <si>
    <t>In The Bottle</t>
  </si>
  <si>
    <t xml:space="preserve">Klonas </t>
  </si>
  <si>
    <t>Dual</t>
  </si>
  <si>
    <t>US, FI</t>
  </si>
  <si>
    <t>Tarp mirusiųjų</t>
  </si>
  <si>
    <t>Play Dead</t>
  </si>
  <si>
    <t xml:space="preserve">Prancūzijos kronikos iš Liberčio, Kanzaso vakaro saulės </t>
  </si>
  <si>
    <t>The French Dispatch of the Liberty, Kansas Evening Sun</t>
  </si>
  <si>
    <t>US, DE</t>
  </si>
  <si>
    <t>Arti</t>
  </si>
  <si>
    <t>Close</t>
  </si>
  <si>
    <t>BE, NL, FR</t>
  </si>
  <si>
    <t>Korsažas</t>
  </si>
  <si>
    <t>Corsage</t>
  </si>
  <si>
    <t>LU, DE, FR, AT</t>
  </si>
  <si>
    <t>Kino aljansas</t>
  </si>
  <si>
    <t>Detektyvas Naitas</t>
  </si>
  <si>
    <t>Devil's Knight (Detective Knight: Rogue)</t>
  </si>
  <si>
    <t>Laukiniai vyrai</t>
  </si>
  <si>
    <t>Wild men</t>
  </si>
  <si>
    <t>Tvano nebus</t>
  </si>
  <si>
    <t>Tremora</t>
  </si>
  <si>
    <t>Baltas varnas</t>
  </si>
  <si>
    <t>White Raven</t>
  </si>
  <si>
    <t>Kol laukiau tavęs</t>
  </si>
  <si>
    <t>Good House</t>
  </si>
  <si>
    <t>Anetė</t>
  </si>
  <si>
    <t>Annette</t>
  </si>
  <si>
    <t>FR, DE, BE, JP, MX</t>
  </si>
  <si>
    <t>Likimo sujungti</t>
  </si>
  <si>
    <t>About Fate</t>
  </si>
  <si>
    <t xml:space="preserve">Ąžuolo širdis  </t>
  </si>
  <si>
    <t>Heart of Oak</t>
  </si>
  <si>
    <t>Meilės žaidimai</t>
  </si>
  <si>
    <t>Game Of Love</t>
  </si>
  <si>
    <t>Gauja</t>
  </si>
  <si>
    <t>Smecka</t>
  </si>
  <si>
    <t>CZ, SK, LV</t>
  </si>
  <si>
    <t>Apverstas bokštas</t>
  </si>
  <si>
    <t>Tagurpidi torn</t>
  </si>
  <si>
    <t>LV, EE</t>
  </si>
  <si>
    <t>Saulėlydis</t>
  </si>
  <si>
    <t>Sundown</t>
  </si>
  <si>
    <t>MX, FR, SE</t>
  </si>
  <si>
    <t xml:space="preserve">Lukas </t>
  </si>
  <si>
    <t>Luca</t>
  </si>
  <si>
    <t>Įsimylėję gyvenimą</t>
  </si>
  <si>
    <t>Une vie démente</t>
  </si>
  <si>
    <t>BE</t>
  </si>
  <si>
    <t xml:space="preserve">Neįtikėtina, bet tiesa  </t>
  </si>
  <si>
    <t>Incredible But True</t>
  </si>
  <si>
    <t>Švelnūs kariai</t>
  </si>
  <si>
    <t>Post Mortem</t>
  </si>
  <si>
    <t>HU</t>
  </si>
  <si>
    <t>Ką matome žiūrėdami į dangų</t>
  </si>
  <si>
    <t>Ras vkhedavt, rodesac cas vukurebt?</t>
  </si>
  <si>
    <t>GE, DE</t>
  </si>
  <si>
    <t>Esminis instinktas (1992)</t>
  </si>
  <si>
    <t>Basic Instinct (1992)</t>
  </si>
  <si>
    <t>UK, FR, US</t>
  </si>
  <si>
    <t xml:space="preserve">Peteris fon Kantas  </t>
  </si>
  <si>
    <t>Peter von Kant</t>
  </si>
  <si>
    <t>Vienišiausias vaikinas žemėje</t>
  </si>
  <si>
    <t>The Loneliest Boy in the World</t>
  </si>
  <si>
    <t>Trys šeimos</t>
  </si>
  <si>
    <t>Tre piani</t>
  </si>
  <si>
    <t>Didžioji laisvė</t>
  </si>
  <si>
    <t>Great freedom</t>
  </si>
  <si>
    <t>Įvykis</t>
  </si>
  <si>
    <t>L'événement</t>
  </si>
  <si>
    <t>Margarita - Šiaurės karalienė</t>
  </si>
  <si>
    <t>Margrete – Queen of the North</t>
  </si>
  <si>
    <t>DK, NO, SE, PL, CZ</t>
  </si>
  <si>
    <t>Tas naujas pasaulis</t>
  </si>
  <si>
    <t>La croisade</t>
  </si>
  <si>
    <t>Anapus laiko ir šviesos</t>
  </si>
  <si>
    <t>Broom Films</t>
  </si>
  <si>
    <t xml:space="preserve">Prakeikta žemė </t>
  </si>
  <si>
    <t>Vanskabte land</t>
  </si>
  <si>
    <t xml:space="preserve">DK,IS, FR, SE </t>
  </si>
  <si>
    <t xml:space="preserve">Rojaus miestas </t>
  </si>
  <si>
    <t>Paradise City</t>
  </si>
  <si>
    <t>Kriu</t>
  </si>
  <si>
    <t>Knor</t>
  </si>
  <si>
    <t>NL, BE</t>
  </si>
  <si>
    <t>Urvas</t>
  </si>
  <si>
    <t>Il buco</t>
  </si>
  <si>
    <t>IT, FR, DE</t>
  </si>
  <si>
    <t>Alkio skonis</t>
  </si>
  <si>
    <t>A Taste of Hunger</t>
  </si>
  <si>
    <t>Murena</t>
  </si>
  <si>
    <t>Murina</t>
  </si>
  <si>
    <t>HR</t>
  </si>
  <si>
    <t xml:space="preserve">Partneriai  </t>
  </si>
  <si>
    <t xml:space="preserve"> Bros</t>
  </si>
  <si>
    <t>Visos mūsų baimės</t>
  </si>
  <si>
    <t>Wszystkie nasze strachy</t>
  </si>
  <si>
    <t>Vilkas ir liūtas</t>
  </si>
  <si>
    <t>The Wolf and The Lion</t>
  </si>
  <si>
    <t>Kovotoja</t>
  </si>
  <si>
    <t>Vechtmeisje</t>
  </si>
  <si>
    <t>NL</t>
  </si>
  <si>
    <t>KC Garsas</t>
  </si>
  <si>
    <t>Herojus</t>
  </si>
  <si>
    <t>Ghahreman</t>
  </si>
  <si>
    <t>IR, FR</t>
  </si>
  <si>
    <t>Eifelis</t>
  </si>
  <si>
    <t>Eiffel</t>
  </si>
  <si>
    <t>Mano mama gorila</t>
  </si>
  <si>
    <t>Apstjärnan</t>
  </si>
  <si>
    <t>SE, DK, FI</t>
  </si>
  <si>
    <t>Siuzana Andler</t>
  </si>
  <si>
    <t>Suzanna Andler</t>
  </si>
  <si>
    <t>Tarp dviejų pasaulių</t>
  </si>
  <si>
    <t>Between Two Words</t>
  </si>
  <si>
    <t>Nepamiršk kvėpuoti</t>
  </si>
  <si>
    <t>Ne pozabi dihati</t>
  </si>
  <si>
    <t>SI</t>
  </si>
  <si>
    <t>Fantastiniai gyvūnai ir kur juos rasti</t>
  </si>
  <si>
    <t>Fantastic Beasts: And Where To Find Them</t>
  </si>
  <si>
    <t>Fantastiniai gyvūnai:Grindelvaldo piktadartystės</t>
  </si>
  <si>
    <t>Fantastic Beasts: Crimes of Grindelwald</t>
  </si>
  <si>
    <t>Bintė</t>
  </si>
  <si>
    <t>Binti</t>
  </si>
  <si>
    <t>Meilė. seksas ir pandemija</t>
  </si>
  <si>
    <t>Love. Sex and Pandemic</t>
  </si>
  <si>
    <t>Kinostar Filmverleih</t>
  </si>
  <si>
    <t>Aš niekada neverkiu</t>
  </si>
  <si>
    <t>Jak Najdalej Stad</t>
  </si>
  <si>
    <t>PL, IE</t>
  </si>
  <si>
    <t>Jos vardas Prancūzija</t>
  </si>
  <si>
    <t>France</t>
  </si>
  <si>
    <t>FR, DE, IT, BE</t>
  </si>
  <si>
    <t>Nenormali</t>
  </si>
  <si>
    <t>Psychobitch</t>
  </si>
  <si>
    <t>Meilužiai</t>
  </si>
  <si>
    <t>Lovers</t>
  </si>
  <si>
    <t>Tamsta Varlius</t>
  </si>
  <si>
    <t>Meester Kikker</t>
  </si>
  <si>
    <t>Į mėnulį</t>
  </si>
  <si>
    <t>Moonbound</t>
  </si>
  <si>
    <t>Ties virimo riba</t>
  </si>
  <si>
    <t>Boiling Point</t>
  </si>
  <si>
    <t>Bėgikė</t>
  </si>
  <si>
    <t>M-Films</t>
  </si>
  <si>
    <t>Krikštatėvis (Trilogijos maratonas)</t>
  </si>
  <si>
    <t>The Godfather (Trilogy Marathon)</t>
  </si>
  <si>
    <t xml:space="preserve">Tokia ta vasara </t>
  </si>
  <si>
    <t>Un été comme ça</t>
  </si>
  <si>
    <t>CA</t>
  </si>
  <si>
    <t>Charlotte apie Jane</t>
  </si>
  <si>
    <t>Jane par Charlotte</t>
  </si>
  <si>
    <t>Nepaprasta vasara su Tesa</t>
  </si>
  <si>
    <t>Mijn bijzonder rare week met Tess</t>
  </si>
  <si>
    <t>NL, DE</t>
  </si>
  <si>
    <t>Kosminis vaikis</t>
  </si>
  <si>
    <t>Space boy</t>
  </si>
  <si>
    <t>Pilė</t>
  </si>
  <si>
    <t>Les aventures de pil (Pil's Adventures)</t>
  </si>
  <si>
    <t>Magiška dėžutė</t>
  </si>
  <si>
    <t>Den magiske juleæske</t>
  </si>
  <si>
    <t>SE, DK</t>
  </si>
  <si>
    <t>Aplink pasaulį per 80 dienų</t>
  </si>
  <si>
    <t>Around The World in 80 days</t>
  </si>
  <si>
    <t>Jokūbas, Mimi ir kalbantys šunys</t>
  </si>
  <si>
    <t>Jekabs, Mimmi un runajosie suni</t>
  </si>
  <si>
    <t>LV, PL</t>
  </si>
  <si>
    <t>Melagis</t>
  </si>
  <si>
    <t>Menteur</t>
  </si>
  <si>
    <t>Gražus sūnus</t>
  </si>
  <si>
    <t>Beautiful Boy</t>
  </si>
  <si>
    <t xml:space="preserve">Mano senelis - Kalėdų Senelis </t>
  </si>
  <si>
    <t>Miy Didusʹ - Did Moroz</t>
  </si>
  <si>
    <t>Drakonas ir strazdanotoji gražuolė</t>
  </si>
  <si>
    <t>Ryû to sobakasu no hime</t>
  </si>
  <si>
    <t>Žaidimų aikštelė</t>
  </si>
  <si>
    <t>Un monde</t>
  </si>
  <si>
    <t>Alkarasas</t>
  </si>
  <si>
    <t>Alcarràs</t>
  </si>
  <si>
    <t>ES, IT</t>
  </si>
  <si>
    <t xml:space="preserve">Medkirčio istorija  </t>
  </si>
  <si>
    <t>Metsurin Tarina</t>
  </si>
  <si>
    <t>FI, NL, DK, DE</t>
  </si>
  <si>
    <t>Menki juokai</t>
  </si>
  <si>
    <t>Ingenting Å Le Av</t>
  </si>
  <si>
    <t>NO, LT</t>
  </si>
  <si>
    <t>Ahil</t>
  </si>
  <si>
    <t>Mažytė mama</t>
  </si>
  <si>
    <t>Petite maman</t>
  </si>
  <si>
    <t>Svajoklis Budis 2</t>
  </si>
  <si>
    <t>Rock Dog 2</t>
  </si>
  <si>
    <t>Sugrįžę iš Niujorko</t>
  </si>
  <si>
    <t>Studio Nominum</t>
  </si>
  <si>
    <t>Pirmoji karvė</t>
  </si>
  <si>
    <t>First Cow</t>
  </si>
  <si>
    <t>Falkonai</t>
  </si>
  <si>
    <t>Víti í Vestmannaeyjum</t>
  </si>
  <si>
    <t>IS</t>
  </si>
  <si>
    <t>Vidurnaktis Paryžiuje</t>
  </si>
  <si>
    <t>Midnight in Paris</t>
  </si>
  <si>
    <t xml:space="preserve">Mergina ir voras </t>
  </si>
  <si>
    <t>Das Mädchen und die Spinne</t>
  </si>
  <si>
    <t>CH</t>
  </si>
  <si>
    <t>Apgaulė</t>
  </si>
  <si>
    <t>Tromperie</t>
  </si>
  <si>
    <t>Išgyvena tik mylintys</t>
  </si>
  <si>
    <t>Only Lovers Left Alive</t>
  </si>
  <si>
    <t>US, DE, FR</t>
  </si>
  <si>
    <t>žeme, stop</t>
  </si>
  <si>
    <t>stop-zemlia</t>
  </si>
  <si>
    <t xml:space="preserve">Roka keičia pasaulį </t>
  </si>
  <si>
    <t>Rocca verändert die welt</t>
  </si>
  <si>
    <t>Vieną gražų rytą</t>
  </si>
  <si>
    <t>Un beau matin</t>
  </si>
  <si>
    <t>FR, UK, DE</t>
  </si>
  <si>
    <t>Tiktai žvėrys</t>
  </si>
  <si>
    <t>Seules les bêtes</t>
  </si>
  <si>
    <t>Kaimynai</t>
  </si>
  <si>
    <t>Sentimental</t>
  </si>
  <si>
    <t>Memoria</t>
  </si>
  <si>
    <t>CO, TH, UK, MX, FR</t>
  </si>
  <si>
    <t>Muminuko nuotykiai</t>
  </si>
  <si>
    <t>The Exploits of Moominpappa</t>
  </si>
  <si>
    <t>FI, PL</t>
  </si>
  <si>
    <t>Padūkėlė Turu</t>
  </si>
  <si>
    <t>Turu the Wacky Hen</t>
  </si>
  <si>
    <t xml:space="preserve">ES, AR </t>
  </si>
  <si>
    <t>Mano žmonos istorija</t>
  </si>
  <si>
    <t>A Feleségem Története.</t>
  </si>
  <si>
    <t>HU, DE, FR, IT</t>
  </si>
  <si>
    <t>Kino Aljansas</t>
  </si>
  <si>
    <t xml:space="preserve">Sen Loranas. Stilius - tai aš </t>
  </si>
  <si>
    <t>Saint Lorant</t>
  </si>
  <si>
    <t>Mirtis palauks</t>
  </si>
  <si>
    <t>No Time To Die</t>
  </si>
  <si>
    <t>Avelė</t>
  </si>
  <si>
    <t>Dýrið</t>
  </si>
  <si>
    <t>IS, PL, SE</t>
  </si>
  <si>
    <t>Neramieji</t>
  </si>
  <si>
    <t>Les intranquilles</t>
  </si>
  <si>
    <t>BE, LU, FR</t>
  </si>
  <si>
    <t>Aš esu Greta</t>
  </si>
  <si>
    <t>I Am Greta</t>
  </si>
  <si>
    <t>Atsargiai, ragana</t>
  </si>
  <si>
    <t>Zlogonje</t>
  </si>
  <si>
    <t>MK</t>
  </si>
  <si>
    <t>Kaip „Titanikas“ mane išgelbėjo</t>
  </si>
  <si>
    <t>How the Titanic Became My Lifeboat</t>
  </si>
  <si>
    <t>Viskas praėjo gerai</t>
  </si>
  <si>
    <t>Tout s'est bien passé</t>
  </si>
  <si>
    <t>A-one Films</t>
  </si>
  <si>
    <t xml:space="preserve">Ypatingieji </t>
  </si>
  <si>
    <t>The Specials</t>
  </si>
  <si>
    <t>Meilė yra arti</t>
  </si>
  <si>
    <t>Miłość jest Blisko</t>
  </si>
  <si>
    <t>Ateik pas mane</t>
  </si>
  <si>
    <t>Viens je t'emmène</t>
  </si>
  <si>
    <t>Bergmano sala</t>
  </si>
  <si>
    <t>Bergman Island</t>
  </si>
  <si>
    <t>BE, FR, SE, DE</t>
  </si>
  <si>
    <t xml:space="preserve">Suteik man sparnus </t>
  </si>
  <si>
    <t>Donne moi des Ailes</t>
  </si>
  <si>
    <t>Pavasaris ateis</t>
  </si>
  <si>
    <t>Moja Vesna</t>
  </si>
  <si>
    <t>SI, AU</t>
  </si>
  <si>
    <t>Oranžinė bažnyčia</t>
  </si>
  <si>
    <t>Videometra</t>
  </si>
  <si>
    <t>Omerta 6/12</t>
  </si>
  <si>
    <t>Karo žaidimai</t>
  </si>
  <si>
    <t>Krig</t>
  </si>
  <si>
    <t>SE, DE</t>
  </si>
  <si>
    <t>Tamsos riteris</t>
  </si>
  <si>
    <t>Dark Knight</t>
  </si>
  <si>
    <t>Tamsos riterio sugrįžimas</t>
  </si>
  <si>
    <t>Dark Knight Rise</t>
  </si>
  <si>
    <t>Betmenas: pradžia</t>
  </si>
  <si>
    <t>Batman Begins</t>
  </si>
  <si>
    <t xml:space="preserve">Klajoklių žemė </t>
  </si>
  <si>
    <t>Nomadland</t>
  </si>
  <si>
    <t>Triušis Piteris2: Pabėgimas</t>
  </si>
  <si>
    <t>Peter Rabbit 2</t>
  </si>
  <si>
    <t>US, AU</t>
  </si>
  <si>
    <t>Kopa</t>
  </si>
  <si>
    <t xml:space="preserve">Dune </t>
  </si>
  <si>
    <t>Įsimylėjusi Figaro</t>
  </si>
  <si>
    <t>Falling for Figaro</t>
  </si>
  <si>
    <t>Arčiau debesų</t>
  </si>
  <si>
    <t>Cloudboy</t>
  </si>
  <si>
    <t xml:space="preserve">Naujasis žaisliukas  </t>
  </si>
  <si>
    <t>Le nouveau jouet</t>
  </si>
  <si>
    <t>Baigta!</t>
  </si>
  <si>
    <t>Coupez!</t>
  </si>
  <si>
    <t>O tada mes šokome</t>
  </si>
  <si>
    <t>And Then We Danced</t>
  </si>
  <si>
    <t>SE, GE, FR</t>
  </si>
  <si>
    <t>Nesijaudink, jis toli nenueis</t>
  </si>
  <si>
    <t>Don't Worry, He Won't Get Far on Foot</t>
  </si>
  <si>
    <t>US, FR</t>
  </si>
  <si>
    <t>Dorianos B. pasirinkimas</t>
  </si>
  <si>
    <t>The best of Dorien B</t>
  </si>
  <si>
    <t>Mažoji Klara</t>
  </si>
  <si>
    <t>Kutoppen</t>
  </si>
  <si>
    <t>Vestsaido istorija</t>
  </si>
  <si>
    <t>West Side Story</t>
  </si>
  <si>
    <t>Keliaujantys paukščiai</t>
  </si>
  <si>
    <t>Les oiseaux de passage</t>
  </si>
  <si>
    <t>Meilės slėpynės</t>
  </si>
  <si>
    <t>Amur Senza Fin</t>
  </si>
  <si>
    <t>Vyriškumo pamokos</t>
  </si>
  <si>
    <t>Un vrai bonhomme</t>
  </si>
  <si>
    <t>Kovotojas</t>
  </si>
  <si>
    <t>Strijder</t>
  </si>
  <si>
    <t xml:space="preserve">Paralelinės mamos </t>
  </si>
  <si>
    <t>Parallel Mothers</t>
  </si>
  <si>
    <t>Likimas ir fantazijos</t>
  </si>
  <si>
    <t>Guzen to Sozo</t>
  </si>
  <si>
    <t>Operacija "O2"</t>
  </si>
  <si>
    <t>LT, EE, FI, LV</t>
  </si>
  <si>
    <t>Theatrical Film Distribution / IN SCRIPT</t>
  </si>
  <si>
    <t>Mano nuostabioji Vanda</t>
  </si>
  <si>
    <t>Wanda, mein Wunder</t>
  </si>
  <si>
    <t xml:space="preserve">Nematomas žmogus </t>
  </si>
  <si>
    <t>The Invisible Man</t>
  </si>
  <si>
    <t xml:space="preserve">Pradink  </t>
  </si>
  <si>
    <t>Get Out</t>
  </si>
  <si>
    <t xml:space="preserve">Skilimas </t>
  </si>
  <si>
    <t>Split</t>
  </si>
  <si>
    <t>Titane</t>
  </si>
  <si>
    <t>Fabianas</t>
  </si>
  <si>
    <t>Fabian oder Der Gang vor die Hunde</t>
  </si>
  <si>
    <t>Tarpininkas</t>
  </si>
  <si>
    <t>The Middle Man</t>
  </si>
  <si>
    <t>DK, CA, NO, DE</t>
  </si>
  <si>
    <t>Trys</t>
  </si>
  <si>
    <t>Tres</t>
  </si>
  <si>
    <t>ES, LT, FR</t>
  </si>
  <si>
    <t>Viskas bus kitaip</t>
  </si>
  <si>
    <t>Everything Will Change</t>
  </si>
  <si>
    <t>DE, NL</t>
  </si>
  <si>
    <t>Paskutiniai ir pirmieji žmonės</t>
  </si>
  <si>
    <t>Last and First Men</t>
  </si>
  <si>
    <t>Nedvejok</t>
  </si>
  <si>
    <t>Do Not Hesitate</t>
  </si>
  <si>
    <t>Štai ir mes</t>
  </si>
  <si>
    <t>Hine Anachnu</t>
  </si>
  <si>
    <t>IT, IL</t>
  </si>
  <si>
    <t>Mažosios Klaros Kalėdos</t>
  </si>
  <si>
    <t>Jul pa kuttopen</t>
  </si>
  <si>
    <t>Kalėdos džiunglėse</t>
  </si>
  <si>
    <t>Christmas in the Jungle</t>
  </si>
  <si>
    <t>LV</t>
  </si>
  <si>
    <t>Dylere</t>
  </si>
  <si>
    <t>La Dorrone</t>
  </si>
  <si>
    <t>Riba</t>
  </si>
  <si>
    <t>Border</t>
  </si>
  <si>
    <t>(Ne)Tobulas vyras</t>
  </si>
  <si>
    <t>I'm Your Man</t>
  </si>
  <si>
    <t>Mūsų namai</t>
  </si>
  <si>
    <t>Where We Belong</t>
  </si>
  <si>
    <t xml:space="preserve">Sinefilija </t>
  </si>
  <si>
    <t>Beibis Nindzė</t>
  </si>
  <si>
    <t>Ninjababy</t>
  </si>
  <si>
    <t>Gyvenimo kaina</t>
  </si>
  <si>
    <t>Otar's Death</t>
  </si>
  <si>
    <t>GE, DE, LT</t>
  </si>
  <si>
    <t>Nepalikti žymių</t>
  </si>
  <si>
    <t>Żeby Nie Było Śladów</t>
  </si>
  <si>
    <t>FR, PL, CZ</t>
  </si>
  <si>
    <t>Vagiliautojai</t>
  </si>
  <si>
    <t>Shoplifters</t>
  </si>
  <si>
    <t>Garsioji meškinų invazija į Siciliją</t>
  </si>
  <si>
    <t>La Fameuse Invasion des ours en Sicile</t>
  </si>
  <si>
    <t>Vaiduoklių žemė</t>
  </si>
  <si>
    <t>Incident In A Ghost Land</t>
  </si>
  <si>
    <t>CA, FR</t>
  </si>
  <si>
    <t>Teisingumo riteriai</t>
  </si>
  <si>
    <t>Retfærdighedens ryttere</t>
  </si>
  <si>
    <t xml:space="preserve">SE, DK, FI </t>
  </si>
  <si>
    <t>Išgyventi vasarą</t>
  </si>
  <si>
    <t>Kristaus kūnas</t>
  </si>
  <si>
    <t>Corpus Christi</t>
  </si>
  <si>
    <t xml:space="preserve">Paskutinė dvikova </t>
  </si>
  <si>
    <t>The Last Duel</t>
  </si>
  <si>
    <t>Klubas Studio 54</t>
  </si>
  <si>
    <t>Studio 54</t>
  </si>
  <si>
    <t xml:space="preserve"> Greta Garbo</t>
  </si>
  <si>
    <t>Liepsnojančios moters portretas</t>
  </si>
  <si>
    <t>Portrait De La Jeune Fille En Feu</t>
  </si>
  <si>
    <t>Kalėdos Islandijoje</t>
  </si>
  <si>
    <t>Bergmál</t>
  </si>
  <si>
    <t>Greta Garbo</t>
  </si>
  <si>
    <t>Liberté</t>
  </si>
  <si>
    <t>FR, ES, PT</t>
  </si>
  <si>
    <t>Žavusis žudikas Tedas Bandis</t>
  </si>
  <si>
    <t>Extremely Wicked, Shockingly Evil, and Vile</t>
  </si>
  <si>
    <t>Meilės reikalai</t>
  </si>
  <si>
    <t>Les choses qu'on dit, les choses qu'on fait</t>
  </si>
  <si>
    <t>Pradžia</t>
  </si>
  <si>
    <t>Beginning</t>
  </si>
  <si>
    <t>GE, FR</t>
  </si>
  <si>
    <t>Nematomas karas</t>
  </si>
  <si>
    <t>Niewidzialna wojna</t>
  </si>
  <si>
    <t>Tarp pilkų debesų</t>
  </si>
  <si>
    <t>Maisto dievaitės</t>
  </si>
  <si>
    <t>A la recherche des Femmes Chefs</t>
  </si>
  <si>
    <t>FR, UK</t>
  </si>
  <si>
    <t>Maria Callas: savais žodžiais</t>
  </si>
  <si>
    <t>Maria by Callas</t>
  </si>
  <si>
    <t>Nyndorfo karalienė</t>
  </si>
  <si>
    <t>Königin von Niendorf</t>
  </si>
  <si>
    <t>Like virusas</t>
  </si>
  <si>
    <t>Pew Pew Pew</t>
  </si>
  <si>
    <t>Lux Aeterna</t>
  </si>
  <si>
    <t>Kur bežiūrėčiau - miško tankmė</t>
  </si>
  <si>
    <t>Rengeteg – mindenhol látlak</t>
  </si>
  <si>
    <t>Raudonasis vėžlys</t>
  </si>
  <si>
    <t>The Red Turtle</t>
  </si>
  <si>
    <t>FR, BE, JP</t>
  </si>
  <si>
    <t>Tarp upių</t>
  </si>
  <si>
    <t>Întregalde</t>
  </si>
  <si>
    <t>RO</t>
  </si>
  <si>
    <t>Kas buvome mes</t>
  </si>
  <si>
    <t>Wer wir waren</t>
  </si>
  <si>
    <t>Evoliucija</t>
  </si>
  <si>
    <t>Evolution</t>
  </si>
  <si>
    <t>DE, HU</t>
  </si>
  <si>
    <t>Mano mielas monstras</t>
  </si>
  <si>
    <t>My Sweet Monster</t>
  </si>
  <si>
    <t>Quo vadis, Aida?</t>
  </si>
  <si>
    <t xml:space="preserve">BA, AT, RO, NL, DE, PL, FR </t>
  </si>
  <si>
    <t>Mokytojas Bachmannas ir jo klasė</t>
  </si>
  <si>
    <t>Herr Bachmann und seine Klasse</t>
  </si>
  <si>
    <t>Metai prieš karą</t>
  </si>
  <si>
    <t>Gads pirms kara</t>
  </si>
  <si>
    <t>LV, CZ, LT</t>
  </si>
  <si>
    <t xml:space="preserve"> 2022-11-18</t>
  </si>
  <si>
    <t>BG, SE, NL, NO</t>
  </si>
  <si>
    <t>19</t>
  </si>
  <si>
    <t>13</t>
  </si>
  <si>
    <t>14</t>
  </si>
  <si>
    <t>15</t>
  </si>
  <si>
    <t>6</t>
  </si>
  <si>
    <t>16</t>
  </si>
  <si>
    <t>4</t>
  </si>
  <si>
    <t>5</t>
  </si>
  <si>
    <t>3</t>
  </si>
  <si>
    <t>2</t>
  </si>
  <si>
    <t>1</t>
  </si>
  <si>
    <t>Theatrical Film Distribution / 20th Century Fox</t>
  </si>
  <si>
    <t>18</t>
  </si>
  <si>
    <t>21</t>
  </si>
  <si>
    <t>12</t>
  </si>
  <si>
    <t>23</t>
  </si>
  <si>
    <t>9</t>
  </si>
  <si>
    <t>Unlimited Media</t>
  </si>
  <si>
    <t>11</t>
  </si>
  <si>
    <t>8</t>
  </si>
  <si>
    <t>17</t>
  </si>
  <si>
    <t>7</t>
  </si>
  <si>
    <t>10</t>
  </si>
  <si>
    <t>20</t>
  </si>
  <si>
    <t>29</t>
  </si>
  <si>
    <t xml:space="preserve"> 1</t>
  </si>
  <si>
    <t>LT, EE. FI, LV</t>
  </si>
  <si>
    <t>25</t>
  </si>
  <si>
    <t>Kinostar</t>
  </si>
  <si>
    <t xml:space="preserve">Gæsterne </t>
  </si>
  <si>
    <t xml:space="preserve">Vaiduoklių žemė </t>
  </si>
  <si>
    <t>Rodiklis</t>
  </si>
  <si>
    <t>Reikšmė</t>
  </si>
  <si>
    <t xml:space="preserve">Premjerų skaičius </t>
  </si>
  <si>
    <t>Lietuviškų filmų premjerų skaičius</t>
  </si>
  <si>
    <t>Bendras filmų skaičius</t>
  </si>
  <si>
    <t>Bendros pajamos</t>
  </si>
  <si>
    <t>Bendras žiūrovų skaičius</t>
  </si>
  <si>
    <t>Filmų dalis rinkoje, %</t>
  </si>
  <si>
    <t>Kategorija</t>
  </si>
  <si>
    <t>Pajamos %</t>
  </si>
  <si>
    <t>Žiūrovų skaičius %</t>
  </si>
  <si>
    <t>Filmų skaičius</t>
  </si>
  <si>
    <t>Lietuva</t>
  </si>
  <si>
    <t>Europa</t>
  </si>
  <si>
    <t>JAV</t>
  </si>
  <si>
    <t>Kita</t>
  </si>
  <si>
    <t>Pasiskirstymas pagal platintojus</t>
  </si>
  <si>
    <t>Eil. nr</t>
  </si>
  <si>
    <t>LT TOP</t>
  </si>
  <si>
    <t xml:space="preserve">Pajamos </t>
  </si>
  <si>
    <t>Dukine Film Distribution / Universal Pictures International</t>
  </si>
  <si>
    <t>VLG Film</t>
  </si>
  <si>
    <t>Theatrical Film Distribution / 20th Century Fox / WDSMPI</t>
  </si>
  <si>
    <t>NCG Distribution / Dukine Film Distribution / Universal Pictures International</t>
  </si>
  <si>
    <t>Greta Garbo Films</t>
  </si>
  <si>
    <t>Įsikūnijimas. Vandens kelias (Avatar: The Way of Water)</t>
  </si>
  <si>
    <t>Daktaras Streindžas beprotybės multivisatoje (Doctor Strange in the Multiverse of Madness)</t>
  </si>
  <si>
    <t>Toras. Meilė ir griaustinis (Thor: Love and Thunder)</t>
  </si>
  <si>
    <t>Raudonoji panda (Turning Red)</t>
  </si>
  <si>
    <t>Juodoji pantera. Wakanda amžiams (Black Panther: Wakanda Forever)</t>
  </si>
  <si>
    <t>Keistas pasaulis (Strange World)</t>
  </si>
  <si>
    <t>Įsikūnijimas (kartojimas) (Avatar (Re-release))</t>
  </si>
  <si>
    <t>Meniu (Menu)</t>
  </si>
  <si>
    <t>Mirtis ant Nilo (Death On The Nile)</t>
  </si>
  <si>
    <t>Šviesmetis (Lightyear)</t>
  </si>
  <si>
    <t>Enkanto (Encanto)</t>
  </si>
  <si>
    <t>Košmarų skersgatvis (Nightmare Alley)</t>
  </si>
  <si>
    <t>King's Man. Pradžia (The King's Man)</t>
  </si>
  <si>
    <t>Amsterdamas (Amsterdam)</t>
  </si>
  <si>
    <t>Prancūzijos kronikos iš Liberčio, Kanzaso vakaro saulės (The French Dispatch of the Liberty, Kansas Evening Sun)</t>
  </si>
  <si>
    <t>Lukas (Luca)</t>
  </si>
  <si>
    <t>Vestsaido istorija (West Side Story)</t>
  </si>
  <si>
    <t>Paskutinė dvikova (The Last Duel)</t>
  </si>
  <si>
    <t>Theatrical Film Distribution / WDSMPI Total</t>
  </si>
  <si>
    <t>Pakalikai 2 (Minions: The Rise of Gru)</t>
  </si>
  <si>
    <t>Batuotas katinas Pūkis: paskutinis noras (Puss in Boots: The Last Wish)</t>
  </si>
  <si>
    <t>Blogiukai (Bad Guys)</t>
  </si>
  <si>
    <t>Dainuok 2 (Sing 2)</t>
  </si>
  <si>
    <t>Jūros periodo pasaulis. Viešpatavimas (Jurassic World: Dominion)</t>
  </si>
  <si>
    <t>Bilietas į rojų (Ticket To Paradise)</t>
  </si>
  <si>
    <t>Gucci mados namai (House of Gucci)</t>
  </si>
  <si>
    <t>Atsitiktinis jaunikis (Marry Me)</t>
  </si>
  <si>
    <t>Juodas telefonas (The Black Phone)</t>
  </si>
  <si>
    <t>Vikingas (The Northman)</t>
  </si>
  <si>
    <t>Ne (Nope)</t>
  </si>
  <si>
    <t>Helovinas baigiasi (Halloween Ends)</t>
  </si>
  <si>
    <t>Greitoji pagalba (Ambulance)</t>
  </si>
  <si>
    <t>Negailestinga naktis (Violent Night)</t>
  </si>
  <si>
    <t>Dauntono Abatija 2: nauja era (Downton Abbey: A New Era)</t>
  </si>
  <si>
    <t>Ponia Haris vyksta į Paryžių (Mrs Harris Goes to Paris)</t>
  </si>
  <si>
    <t>Žvėris (Beast)</t>
  </si>
  <si>
    <t>Saldymedžio pica (Licorice Pizza)</t>
  </si>
  <si>
    <t>Partneriai ( Bros)</t>
  </si>
  <si>
    <t>Mirtis palauks (No Time To Die)</t>
  </si>
  <si>
    <t>Skilimas (Split)</t>
  </si>
  <si>
    <t>Pradink (Get Out)</t>
  </si>
  <si>
    <t>Dukine Film Distribution / Universal Pictures International Total</t>
  </si>
  <si>
    <t>Ten, kur gieda vėžiai (Where the Crawdads Sing)</t>
  </si>
  <si>
    <t>Žmogus voras: nėra kelio atgal (Spiderman No Way Home)</t>
  </si>
  <si>
    <t>Neatrastas (Uncharted)</t>
  </si>
  <si>
    <t>Lilas, Lilas, Krokodilas (Lyle Lyle Crocodile)</t>
  </si>
  <si>
    <t>Kulkų ekspresas (Bullet Train)</t>
  </si>
  <si>
    <t>Morbijus (Morbius)</t>
  </si>
  <si>
    <t>Aš noriu šokti. Whitney Houston filmas (I wanna dance with somebody)</t>
  </si>
  <si>
    <t>Kraujo kvietimas (Invitation)</t>
  </si>
  <si>
    <t>Dragon Ball Super: Super Hero (Dragon Ball Super: Super Hero)</t>
  </si>
  <si>
    <t>Triušis Piteris2: Pabėgimas (Peter Rabbit 2)</t>
  </si>
  <si>
    <t>ACME Film / SONY Total</t>
  </si>
  <si>
    <t>Betmenas (The Batman)</t>
  </si>
  <si>
    <t>DC Superaugintinių lyga (DC League of Super-Pets)</t>
  </si>
  <si>
    <t>Fantastiniai gyvūnai: Dumbldoro paslaptys (Fantastic Beasts: The Secrets of Dumbledore)</t>
  </si>
  <si>
    <t>Elvis (Elvis)</t>
  </si>
  <si>
    <t>Juodasis Adamas (Black Adam)</t>
  </si>
  <si>
    <t>Nesijaudink, brangioji (Don't Worry Darling)</t>
  </si>
  <si>
    <t>Matrica. Prisikėlimas (Matrix Resurrecations)</t>
  </si>
  <si>
    <t>Williams metodas (King Richard)</t>
  </si>
  <si>
    <t>Kaulai ir visa kita (Bones and All)</t>
  </si>
  <si>
    <t>Fantastiniai gyvūnai: Grindelvaldo piktadarystės (Fantastic Beasts: Crimes of Grindelwald)</t>
  </si>
  <si>
    <t>Fantastiniai gyvūnai ir kur juos rasti (Fantastic Beasts And Where To Find Them)</t>
  </si>
  <si>
    <t>Tamsos riteris (Dark Knight)</t>
  </si>
  <si>
    <t>Tamsos riterio sugrįžimas (Dark Knight Rise)</t>
  </si>
  <si>
    <t>Betmenas: pradžia (Batman Begins)</t>
  </si>
  <si>
    <t>Kopa (Dune)</t>
  </si>
  <si>
    <t>ACME Film / WB Total</t>
  </si>
  <si>
    <t>Ko nežino vyrai (Ko nežino vyrai)</t>
  </si>
  <si>
    <t>Drugelio Širdis (Drugelio Širdis)</t>
  </si>
  <si>
    <t>Moonfall: Mėnulio kritimas (Moonfall)</t>
  </si>
  <si>
    <t>Rūpintojėlis (Rūpintojėlis)</t>
  </si>
  <si>
    <t>Liepsnojanti širdis (Fireheart)</t>
  </si>
  <si>
    <t>Našlaitė: Pirmoji auka (Orphan First Kill)</t>
  </si>
  <si>
    <t>Tigro kelionė Himalajuose (Tigers Nest)</t>
  </si>
  <si>
    <t>Marmadukas (Marmaduke)</t>
  </si>
  <si>
    <t>Velnio šviesa (Devil's Light )</t>
  </si>
  <si>
    <t>Šuo (Dog)</t>
  </si>
  <si>
    <t>Guliveris grįžta (Gulliver Returns)</t>
  </si>
  <si>
    <t>Nepakeliamas milžiniško talento svoris (Unbearable Weight of  Massive Talent)</t>
  </si>
  <si>
    <t>Spencer (Spencer)</t>
  </si>
  <si>
    <t>Sparno broliai (Devotion)</t>
  </si>
  <si>
    <t>Mano mažasis karalius (King)</t>
  </si>
  <si>
    <t>Operacija "Mincemeat" (Operation Mincemeat)</t>
  </si>
  <si>
    <t>Misija "Meškučiai" (Teddy Boom)</t>
  </si>
  <si>
    <t>Agentės 355 (The 355)</t>
  </si>
  <si>
    <t>Menas žudyti (Mindcage)</t>
  </si>
  <si>
    <t>Samdomas karys (Violence of Action (Contractor))</t>
  </si>
  <si>
    <t>Detektyvas Naitas (Devil's Knight (Detective Knight: Rogue))</t>
  </si>
  <si>
    <t>Kol laukiau tavęs (Good House)</t>
  </si>
  <si>
    <t>Į mėnulį (Moonbound)</t>
  </si>
  <si>
    <t>Pilė (Les aventures de pil (Pil's Adventures))</t>
  </si>
  <si>
    <t>Svajoklis Budis 2 (Rock Dog 2)</t>
  </si>
  <si>
    <t>Vidurnaktis Paryžiuje (Midnight in Paris)</t>
  </si>
  <si>
    <t>Išgyvena tik mylintys (Only Lovers Left Alive)</t>
  </si>
  <si>
    <t>Padūkėlė Turu (Turu the Wacky Hen)</t>
  </si>
  <si>
    <t>Kalėdos džiunglėse (Christmas in the Jungle)</t>
  </si>
  <si>
    <t>Tarp pilkų debesų (Ashes in the Snow)</t>
  </si>
  <si>
    <t>Mano mielas monstras (My Sweet Monster)</t>
  </si>
  <si>
    <t>ACME Film Total</t>
  </si>
  <si>
    <t>Ežiukas Sonic 2 (Sonic The Hedgehog 2)</t>
  </si>
  <si>
    <t>Asas Maverikas (Top Gun Maverick)</t>
  </si>
  <si>
    <t>Šypsena (Smile)</t>
  </si>
  <si>
    <t>Prarastas miestas (The Lost City)</t>
  </si>
  <si>
    <t>Dičkis šuo Klifordas (Clifford The Big Red Dog)</t>
  </si>
  <si>
    <t>Klyksmas 5 (Scream 5)</t>
  </si>
  <si>
    <t>Jackass amžinai (Jackass Forever)</t>
  </si>
  <si>
    <t>Krikštatėvis (Trilogijos maratonas) (The Godfather (Trilogy Marathon))</t>
  </si>
  <si>
    <t>Dukine Film Distribution / Paramount Pictures Total</t>
  </si>
  <si>
    <t>Pasiutusios letenos. Henko legenda (Paws of fury)</t>
  </si>
  <si>
    <t>Eskortės (Girls To Buy)</t>
  </si>
  <si>
    <t>Fėja išdykėlė (My Fairy Troublemaker)</t>
  </si>
  <si>
    <t>AFTER. Kai tapome laimingi (After Ever Happy)</t>
  </si>
  <si>
    <t>Mr. Landsbergis. Sugriauti blogio imperiją (Mr. Landsbergis. Sugriauti blogio imperiją)</t>
  </si>
  <si>
    <t>Monstrų šeimynėlė 2 (Happy Family 2)</t>
  </si>
  <si>
    <t>Bunkerio žaidimas (The Bunker game)</t>
  </si>
  <si>
    <t>Lobis (Lobis)</t>
  </si>
  <si>
    <t>Kambarys 203 (Room 203)</t>
  </si>
  <si>
    <t>Bitė Maja. Auksinis kiaušinis (Maya the Bee 3: The Golden Orb)</t>
  </si>
  <si>
    <t>Meškio Tedžio Kalėdos (Teddy’s Christmas)</t>
  </si>
  <si>
    <t>Ups! Nuotykiai tęsiasi (Ooops! The adventure continues)</t>
  </si>
  <si>
    <t>Kaip patenkinti moterį (How To Please A Woman)</t>
  </si>
  <si>
    <t>Prakeiktoji (The Harbinger)</t>
  </si>
  <si>
    <t>Užburta arka (Magic Arch)</t>
  </si>
  <si>
    <t>Fantazijos tik suaugusiems (Fantasies)</t>
  </si>
  <si>
    <t>Malonumų namai (La Maison)</t>
  </si>
  <si>
    <t>Eglutės 8 (Ёлки 8)</t>
  </si>
  <si>
    <t>Dainos lapei (Dainos lapei)</t>
  </si>
  <si>
    <t>Tyli naktis (2022) (Silent night (2022))</t>
  </si>
  <si>
    <t>Atostogos prancūziškai (Joyeuse Retraite! 2)</t>
  </si>
  <si>
    <t>Pasaulio čempionas (Чемпион мира)</t>
  </si>
  <si>
    <t>Ilgo metro filmas apie gyvenimą (Ilgo metro filmas apie gyvenimą)</t>
  </si>
  <si>
    <t>Kompromatas (Kompromat)</t>
  </si>
  <si>
    <t>Tarp mirusiųjų (Play Dead)</t>
  </si>
  <si>
    <t>Meilės žaidimai (Game Of Love)</t>
  </si>
  <si>
    <t>Vienišiausias vaikinas žemėje (The Loneliest Boy in the World)</t>
  </si>
  <si>
    <t>Vilkas ir liūtas (The Wolf and The Lion)</t>
  </si>
  <si>
    <t>Sinefilija (Sinefilija )</t>
  </si>
  <si>
    <t>Metai prieš karą (Gads pirms kara)</t>
  </si>
  <si>
    <t>Garsų pasaulio įrašai Total</t>
  </si>
  <si>
    <t>Piktųjų karta (Piktųjų karta)</t>
  </si>
  <si>
    <t>Kino kultas Total</t>
  </si>
  <si>
    <t>Vyras už pinigus (Vyras už pinigus)</t>
  </si>
  <si>
    <t>Dublis LT Total</t>
  </si>
  <si>
    <t>Vesper (Vesper )</t>
  </si>
  <si>
    <t>Blogiausias žmogus pasaulyje (Verdens verste menneske)</t>
  </si>
  <si>
    <t>Piligrimai (Piligrimai)</t>
  </si>
  <si>
    <t>Gerasis bosas (El Buen Patrón)</t>
  </si>
  <si>
    <t>Svečiuose (Gæsterne)</t>
  </si>
  <si>
    <t>Anetė (Annette)</t>
  </si>
  <si>
    <t>Saulėlydis (Sundown)</t>
  </si>
  <si>
    <t>Herojus (Ghahreman)</t>
  </si>
  <si>
    <t>Jos vardas Prancūzija (France)</t>
  </si>
  <si>
    <t>Ties virimo riba (Boiling Point)</t>
  </si>
  <si>
    <t>Gražus sūnus (Beautiful Boy)</t>
  </si>
  <si>
    <t>Drakonas ir strazdanotoji gražuolė (Ryû to sobakasu no hime)</t>
  </si>
  <si>
    <t>Alkarasas (Alcarràs)</t>
  </si>
  <si>
    <t>Mažytė mama (Petite maman)</t>
  </si>
  <si>
    <t>Pirmoji karvė (First Cow)</t>
  </si>
  <si>
    <t>Memoria (Memoria)</t>
  </si>
  <si>
    <t>Neramieji (Les intranquilles)</t>
  </si>
  <si>
    <t>Aš esu Greta (I Am Greta)</t>
  </si>
  <si>
    <t>Suteik man sparnus (Donne moi des Ailes)</t>
  </si>
  <si>
    <t>Likimas ir fantazijos (Guzen to Sozo)</t>
  </si>
  <si>
    <t>Viskas bus kitaip (Everything Will Change)</t>
  </si>
  <si>
    <t>Vagiliautojai (Shoplifters)</t>
  </si>
  <si>
    <t>Garsioji meškinų invazija į Siciliją (La Fameuse Invasion des ours en Sicile)</t>
  </si>
  <si>
    <t>Išgyventi vasarą (Išgyventi vasarą)</t>
  </si>
  <si>
    <t>Kristaus kūnas (Corpus Christi)</t>
  </si>
  <si>
    <t>Liepsnojančios moters portretas (Portrait De La Jeune Fille En Feu)</t>
  </si>
  <si>
    <t>Liberté (Liberté)</t>
  </si>
  <si>
    <t>Meilės reikalai (Les choses qu'on dit, les choses qu'on fait)</t>
  </si>
  <si>
    <t>Maisto dievaitės (A la recherche des Femmes Chefs)</t>
  </si>
  <si>
    <t>Maria Callas: savais žodžiais (Maria by Callas)</t>
  </si>
  <si>
    <t>Kur bežiūrėčiau - miško tankmė (Rengeteg – mindenhol látlak)</t>
  </si>
  <si>
    <t>Raudonasis vėžlys (The Red Turtle)</t>
  </si>
  <si>
    <t>Tarp upių (Întregalde)</t>
  </si>
  <si>
    <t>Kas buvome mes (Wer wir waren)</t>
  </si>
  <si>
    <t>Evoliucija (Evolution)</t>
  </si>
  <si>
    <t>Quo vadis, Aida? (Quo vadis, Aida?)</t>
  </si>
  <si>
    <t>Mokytojas Bachmannas ir jo klasė (Herr Bachmann und seine Klasse)</t>
  </si>
  <si>
    <t>Europos kinas Total</t>
  </si>
  <si>
    <t>Kartą kaime (Kartą kaime)</t>
  </si>
  <si>
    <t>Munis Total</t>
  </si>
  <si>
    <t>Liūdesio trikampis (The Triangle of Sadness)</t>
  </si>
  <si>
    <t>Drąsiau drąsiau (C'mon C'mon)</t>
  </si>
  <si>
    <t>Drive My Car (Drive My Car)</t>
  </si>
  <si>
    <t>Paryžius. 13-as rajonas (Les Olympiades, Paris 13e)</t>
  </si>
  <si>
    <t>Arti (Close)</t>
  </si>
  <si>
    <t>Laukiniai vyrai (Wild men)</t>
  </si>
  <si>
    <t>Įsimylėję gyvenimą (Une vie démente)</t>
  </si>
  <si>
    <t>Ką matome žiūrėdami į dangų (Ras vkhedavt, rodesac cas vukurebt?)</t>
  </si>
  <si>
    <t>Esminis instinktas (1992) (Basic Instinct (1992))</t>
  </si>
  <si>
    <t>Peteris fon Kantas (Peter von Kant)</t>
  </si>
  <si>
    <t>Trys šeimos (Tre piani)</t>
  </si>
  <si>
    <t>Didžioji laisvė (Great freedom)</t>
  </si>
  <si>
    <t>Tas naujas pasaulis (La croisade)</t>
  </si>
  <si>
    <t>Urvas (Il buco)</t>
  </si>
  <si>
    <t>Murena (Murina)</t>
  </si>
  <si>
    <t>Visos mūsų baimės (Wszystkie nasze strachy)</t>
  </si>
  <si>
    <t>Tokia ta vasara (Un été comme ça)</t>
  </si>
  <si>
    <t>Charlotte apie Jane (Jane par Charlotte)</t>
  </si>
  <si>
    <t>Mergina ir voras (Das Mädchen und die Spinne)</t>
  </si>
  <si>
    <t>Tiktai žvėrys (Seules les bêtes)</t>
  </si>
  <si>
    <t>Sen Loranas. Stilius - tai aš (Saint Lorant)</t>
  </si>
  <si>
    <t>Viskas praėjo gerai (Tout s'est bien passé)</t>
  </si>
  <si>
    <t>O tada mes šokome (And Then We Danced)</t>
  </si>
  <si>
    <t>Nesijaudink, jis toli nenueis (Don't Worry, He Won't Get Far on Foot)</t>
  </si>
  <si>
    <t>Titane (Titane)</t>
  </si>
  <si>
    <t>Paskutiniai ir pirmieji žmonės (Last and First Men)</t>
  </si>
  <si>
    <t>Riba (Border)</t>
  </si>
  <si>
    <t>Dylere (La Dorrone)</t>
  </si>
  <si>
    <t>Lux Aeterna (Lux Aeterna)</t>
  </si>
  <si>
    <t>A-One Films Total</t>
  </si>
  <si>
    <t>Viškis piškis ir tamsos žiurkėnas (Chickenhare and The Hamster of Darkness)</t>
  </si>
  <si>
    <t>Trys tūkstančiai metų troškimų (Three Thousand Years of Longing)</t>
  </si>
  <si>
    <t>Koatis - džiunglių drąsuolis (Koati)</t>
  </si>
  <si>
    <t>Miauricijus Puikusis (Amazing Maurice)</t>
  </si>
  <si>
    <t>Viskas iškart ir visur (Everything Everywhere All at Once)</t>
  </si>
  <si>
    <t>Vyrai (Men)</t>
  </si>
  <si>
    <t>Meilė kaip bestseleris (Book of Love)</t>
  </si>
  <si>
    <t>Ratai, taurės ir La Manča (In The Bottle)</t>
  </si>
  <si>
    <t>Eifelis (Eiffel)</t>
  </si>
  <si>
    <t>Aplink pasaulį per 80 dienų (Around The World in 80 days)</t>
  </si>
  <si>
    <t>Paralelinės mamos (Parallel Mothers)</t>
  </si>
  <si>
    <t>(Ne)Tobulas vyras (I'm Your Man)</t>
  </si>
  <si>
    <t>VLG Film Total</t>
  </si>
  <si>
    <t>Rusiški svingeriai (Swingers)</t>
  </si>
  <si>
    <t>Mano vilkas (Mystere)</t>
  </si>
  <si>
    <t>Šiukšliai. Stebuklingos piramidės legenda (Trash)</t>
  </si>
  <si>
    <t>Svaiginantis aukštis (Fall)</t>
  </si>
  <si>
    <t>Auksas (Gold)</t>
  </si>
  <si>
    <t>Nepaklusnusis (Непослушник)</t>
  </si>
  <si>
    <t>Blefuotojas (Poker Face)</t>
  </si>
  <si>
    <t>Išgyvenęs (The Survivor)</t>
  </si>
  <si>
    <t>Šešėlių žaidimas (Blacklight)</t>
  </si>
  <si>
    <t>Viršukalnės karštinė (Summit Fever)</t>
  </si>
  <si>
    <t>Nepadėk ragelio (On The Line)</t>
  </si>
  <si>
    <t>Baltas varnas (White Raven)</t>
  </si>
  <si>
    <t>Likimo sujungti (About Fate)</t>
  </si>
  <si>
    <t>Post Mortem (Post Mortem)</t>
  </si>
  <si>
    <t>Kaip „Titanikas“ mane išgelbėjo (How the Titanic Became My Lifeboat)</t>
  </si>
  <si>
    <t>Ypatingieji (The Specials)</t>
  </si>
  <si>
    <t>Vaiduoklių žemė (Incident In A Ghost Land)</t>
  </si>
  <si>
    <t>Žavusis žudikas Tedas Bandis (Extremely Wicked, Shockingly Evil, and Vile)</t>
  </si>
  <si>
    <t>Theatrical Film Distribution Total</t>
  </si>
  <si>
    <t>Skyrybos (Skyrybos)</t>
  </si>
  <si>
    <t>„Lumo“ studija Total</t>
  </si>
  <si>
    <t>Kernagis (Kernagis )</t>
  </si>
  <si>
    <t>Kaimynai (Sentimental)</t>
  </si>
  <si>
    <t>Įsimylėjusi Figaro (Falling for Figaro)</t>
  </si>
  <si>
    <t>Mano nuostabioji Vanda (Wanda, mein Wunder)</t>
  </si>
  <si>
    <t>Kino pasaka Total</t>
  </si>
  <si>
    <t>AINBO (AINBO: Spirit of the Amazon)</t>
  </si>
  <si>
    <t>Ruonių komanda (Seal Team)</t>
  </si>
  <si>
    <t>Knygynas Paryžiuje (A Bookshop in Paris)</t>
  </si>
  <si>
    <t>Superherojai (Supereroi)</t>
  </si>
  <si>
    <t>Klonas (Dual)</t>
  </si>
  <si>
    <t>Ąžuolo širdis (Heart of Oak)</t>
  </si>
  <si>
    <t>Neįtikėtina, bet tiesa (Incredible But True)</t>
  </si>
  <si>
    <t>Rojaus miestas (Paradise City)</t>
  </si>
  <si>
    <t>Alkio skonis (A Taste of Hunger)</t>
  </si>
  <si>
    <t>Siuzana Andler (Suzanna Andler)</t>
  </si>
  <si>
    <t>Tarp dviejų pasaulių (Between Two Words)</t>
  </si>
  <si>
    <t>Meilužiai (Lovers)</t>
  </si>
  <si>
    <t>Melagis (Menteur)</t>
  </si>
  <si>
    <t>Best Film Total</t>
  </si>
  <si>
    <t>ReEmigrantai (ReEmigrantai)</t>
  </si>
  <si>
    <t>Stambus planas Total</t>
  </si>
  <si>
    <t>Trys riešutėliai pelenei (Three Wishes for Cinderella)</t>
  </si>
  <si>
    <t>Kosminis šuo ir turbo katinas (Star Dog and Turbo Cat)</t>
  </si>
  <si>
    <t>Travolta Total</t>
  </si>
  <si>
    <t>Mėlyna kaip apelsinas žemė (The Earth is Blue as an Orange)</t>
  </si>
  <si>
    <t>Šuolis (Šuolis )</t>
  </si>
  <si>
    <t>Švelnūs kariai (Švelnūs kariai)</t>
  </si>
  <si>
    <t>Moonmakers Total</t>
  </si>
  <si>
    <t>Languotas Nindzė: misija Tailande (Checkered Ninja 2)</t>
  </si>
  <si>
    <t>Aš esu Zlatanas (Jag är Zlatan)</t>
  </si>
  <si>
    <t>Kometa Mumių šalyje (Muumipeikko ja pyrstötähti)</t>
  </si>
  <si>
    <t>Kur dingo Ana Frank? (Where Is Anne Frank)</t>
  </si>
  <si>
    <t>Įvykis (L'événement)</t>
  </si>
  <si>
    <t>Margarita - Šiaurės karalienė (Margrete – Queen of the North)</t>
  </si>
  <si>
    <t>Kriu (Knor)</t>
  </si>
  <si>
    <t>Medkirčio istorija (Metsurin Tarina)</t>
  </si>
  <si>
    <t>Apgaulė (Tromperie)</t>
  </si>
  <si>
    <t>Muminuko nuotykiai (The Exploits of Moominpappa)</t>
  </si>
  <si>
    <t>Ateik pas mane (Viens je t'emmène)</t>
  </si>
  <si>
    <t>Omerta 6/12 (Omerta 6/12)</t>
  </si>
  <si>
    <t>Naujasis žaisliukas (Le nouveau jouet)</t>
  </si>
  <si>
    <t>Baigta! (Coupez!)</t>
  </si>
  <si>
    <t>Teisingumo riteriai (Retfærdighedens ryttere)</t>
  </si>
  <si>
    <t>Estinfilm Total</t>
  </si>
  <si>
    <t>Mija ir aš: Sentopijos didvyrė (Mia and Me: The Hero of Centopia)</t>
  </si>
  <si>
    <t>Ogliai (The Ogglies)</t>
  </si>
  <si>
    <t>Unlimited Media OÜ Total</t>
  </si>
  <si>
    <t>Singing Fish</t>
  </si>
  <si>
    <t>Savas, svetimas, mylimas (Savas, svetimas, mylimas)</t>
  </si>
  <si>
    <t>Singing Fish Total</t>
  </si>
  <si>
    <t>Net ir pelės keliauja į dangų (I mysi patrí do nebe)</t>
  </si>
  <si>
    <t>Gauja (Smecka)</t>
  </si>
  <si>
    <t>Apverstas bokštas (Tagurpidi torn)</t>
  </si>
  <si>
    <t>Mano mama gorila (Apstjärnan)</t>
  </si>
  <si>
    <t>Bintė (Binti)</t>
  </si>
  <si>
    <t>Aš niekada neverkiu (Jak Najdalej Stad)</t>
  </si>
  <si>
    <t>Tamsta Varlius (Meester Kikker)</t>
  </si>
  <si>
    <t>Jokūbas, Mimi ir kalbantys šunys (Jekabs, Mimmi un runajosie suni)</t>
  </si>
  <si>
    <t>žeme, stop (stop-zemlia)</t>
  </si>
  <si>
    <t>Atsargiai, ragana (Zlogonje)</t>
  </si>
  <si>
    <t>Pavasaris ateis (Moja Vesna)</t>
  </si>
  <si>
    <t>Arčiau debesų (Cloudboy)</t>
  </si>
  <si>
    <t>Keliaujantys paukščiai (Les oiseaux de passage)</t>
  </si>
  <si>
    <t>Mūsų namai (Where We Belong)</t>
  </si>
  <si>
    <t>Skalvijos kino centras Total</t>
  </si>
  <si>
    <t>Pūga prie Mėmelio. Klaipėdos atvadavimo saga (Pūga prie Mėmelio. Klaipėdos atvadavimo saga)</t>
  </si>
  <si>
    <t>700 Vilniaus metų. Kelionė laiku su prof. Alfredu Bumblausku (700 Vilniaus metų. Kelionė laiku su prof. Alfredu Bumblausku)</t>
  </si>
  <si>
    <t>Pilietinė medija Total</t>
  </si>
  <si>
    <t>Kovotoja (Vechtmeisje)</t>
  </si>
  <si>
    <t>Nepamiršk kvėpuoti (Ne pozabi dihati)</t>
  </si>
  <si>
    <t>Nenormali (Psychobitch)</t>
  </si>
  <si>
    <t>Nepaprasta vasara su Tesa (Mijn bijzonder rare week met Tess)</t>
  </si>
  <si>
    <t>Kosminis vaikis (Space boy)</t>
  </si>
  <si>
    <t>Magiška dėžutė (Den magiske juleæske)</t>
  </si>
  <si>
    <t>Žaidimų aikštelė (Un monde)</t>
  </si>
  <si>
    <t>Falkonai (Víti í Vestmannaeyjum)</t>
  </si>
  <si>
    <t>Roka keičia pasaulį (Rocca verändert die welt)</t>
  </si>
  <si>
    <t>Karo žaidimai (Krig)</t>
  </si>
  <si>
    <t>Dorianos B. pasirinkimas (The best of Dorien B)</t>
  </si>
  <si>
    <t>Mažoji Klara (Kutoppen)</t>
  </si>
  <si>
    <t>Meilės slėpynės (Amur Senza Fin)</t>
  </si>
  <si>
    <t>Vyriškumo pamokos (Un vrai bonhomme)</t>
  </si>
  <si>
    <t>Kovotojas (Strijder)</t>
  </si>
  <si>
    <t>Mažosios Klaros Kalėdos (Jul pa kuttopen)</t>
  </si>
  <si>
    <t>Like VIRUSAS (Pew Pew Pew)</t>
  </si>
  <si>
    <t>Nyndorfo karalienė (Königin von Niendorf)</t>
  </si>
  <si>
    <t>KC Garsas Total</t>
  </si>
  <si>
    <t>BABAUŽIUKAI. Septynios fantastiškos istorijos (BABAUŽIUKAI. Septynios fantastiškos istorijos)</t>
  </si>
  <si>
    <t>MB Laukite tęsinio Total</t>
  </si>
  <si>
    <t>Korsažas (Corsage)</t>
  </si>
  <si>
    <t>Prakeikta žemė (Vanskabte land)</t>
  </si>
  <si>
    <t>Vieną gražų rytą (Un beau matin)</t>
  </si>
  <si>
    <t>Mano žmonos istorija (A Feleségem Története.)</t>
  </si>
  <si>
    <t>Avelė (Dýrið)</t>
  </si>
  <si>
    <t>Bergmano sala (Bergman Island)</t>
  </si>
  <si>
    <t>Fabianas (Fabian oder Der Gang vor die Hunde)</t>
  </si>
  <si>
    <t>Tarpininkas (The Middle Man)</t>
  </si>
  <si>
    <t>Nedvejok (Do Not Hesitate)</t>
  </si>
  <si>
    <t>Štai ir mes (Hine Anachnu)</t>
  </si>
  <si>
    <t>Beibis Nindzė (Ninjababy)</t>
  </si>
  <si>
    <t>Nepalikti žymių (Żeby Nie Było Śladów)</t>
  </si>
  <si>
    <t>Pradžia (Beginning)</t>
  </si>
  <si>
    <t>Kino Aljansas Total</t>
  </si>
  <si>
    <t>Planeta Dvynė (Project 'Gemini')</t>
  </si>
  <si>
    <t>Mano senelis - Kalėdų Senelis (Miy Didusʹ - Did Moroz)</t>
  </si>
  <si>
    <t>Top Film Baltic Total</t>
  </si>
  <si>
    <t>Tvano nebus (Tvano nebus)</t>
  </si>
  <si>
    <t>Tremora Total</t>
  </si>
  <si>
    <t>Anapus laiko ir šviesos (Anapus laiko ir šviesos)</t>
  </si>
  <si>
    <t>Broom Films Total</t>
  </si>
  <si>
    <t>Meilė. seksas ir pandemija (Love. Sex and Pandemic)</t>
  </si>
  <si>
    <t>Meilė yra arti (Miłość jest Blisko)</t>
  </si>
  <si>
    <t>Nematomas karas (Niewidzialna wojna)</t>
  </si>
  <si>
    <t>Kinostar Filmverleih Total</t>
  </si>
  <si>
    <t>Bėgikė (Bėgikė)</t>
  </si>
  <si>
    <t>Trys (Tres)</t>
  </si>
  <si>
    <t>Gyvenimo kaina (Otar's Death)</t>
  </si>
  <si>
    <t>M-Films Total</t>
  </si>
  <si>
    <t>Menki juokai (Ingenting Å Le Av)</t>
  </si>
  <si>
    <t>Ahil Total</t>
  </si>
  <si>
    <t>Sugrįžę iš Niujorko (Sugrįžę iš Niujorko)</t>
  </si>
  <si>
    <t>Studio Nominum Total</t>
  </si>
  <si>
    <t>Oranžinė bažnyčia (Oranžinė bažnyčia)</t>
  </si>
  <si>
    <t>Videometra Total</t>
  </si>
  <si>
    <t>Klajoklių žemė (Nomadland)</t>
  </si>
  <si>
    <t>Theatrical Film Distribution / 20th Century Fox / WDSMPI Total</t>
  </si>
  <si>
    <t>Operacija "O2" (Operacija "O2")</t>
  </si>
  <si>
    <t>Theatrical Film Distribution / IN SCRIPT Total</t>
  </si>
  <si>
    <t>Nematomas žmogus (The Invisible Man)</t>
  </si>
  <si>
    <t>NCG Distribution / Dukine Film Distribution / Universal Pictures International Total</t>
  </si>
  <si>
    <t>Klubas Studio 54 (Studio 54)</t>
  </si>
  <si>
    <t>Kalėdos Islandijoje (Bergmál)</t>
  </si>
  <si>
    <t>Greta Garbo Films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</si>
</sst>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yyyy\-mm\-dd"/>
    <numFmt numFmtId="165" formatCode="#,##0\ &quot;€&quot;"/>
    <numFmt numFmtId="166" formatCode="yyyy/mm/dd;@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b/>
      <sz val="11"/>
      <name val="Calibri"/>
      <family val="2"/>
      <charset val="186"/>
    </font>
    <font>
      <b/>
      <sz val="11"/>
      <color theme="1"/>
      <name val="Calibri"/>
      <family val="2"/>
      <charset val="186"/>
      <scheme val="minor"/>
    </font>
    <font>
      <b/>
      <sz val="11"/>
      <name val="Calibri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auto="1"/>
        <bgColor indexed="64"/>
      </patternFill>
    </fill>
  </fills>
  <borders count="1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medium">
        <color rgb="FF808080"/>
      </top>
      <bottom style="thin">
        <color rgb="FFBFBFBF"/>
      </bottom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/>
      <top style="thin">
        <color rgb="FFBFBFBF"/>
      </top>
      <bottom style="thin">
        <color rgb="FFBFBFBF"/>
      </bottom>
      <diagonal/>
    </border>
    <border>
      <left/>
      <right style="thin">
        <color rgb="FFBFBFBF"/>
      </right>
      <top/>
      <bottom style="thin">
        <color rgb="FFBFBFBF"/>
      </bottom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  <border>
      <left style="thin">
        <color rgb="FFBFBFBF"/>
      </left>
      <right/>
      <top/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/>
      <top style="thin">
        <color rgb="FFBFBFBF"/>
      </top>
      <bottom/>
      <diagonal/>
    </border>
    <border>
      <left/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3" fontId="0" fillId="0" borderId="2" xfId="0" applyNumberFormat="1" applyBorder="1"/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3" fontId="0" fillId="0" borderId="1" xfId="0" applyNumberFormat="1" applyBorder="1" applyAlignment="1">
      <alignment horizontal="right" vertical="center"/>
    </xf>
    <xf numFmtId="164" fontId="0" fillId="0" borderId="1" xfId="0" applyNumberFormat="1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3" fontId="0" fillId="0" borderId="0" xfId="0" applyNumberFormat="1"/>
    <xf numFmtId="0" fontId="3" fillId="0" borderId="0" xfId="0" applyFont="1" applyAlignment="1">
      <alignment horizontal="left"/>
    </xf>
    <xf numFmtId="0" fontId="0" fillId="0" borderId="8" xfId="0" applyBorder="1" applyAlignment="1">
      <alignment horizontal="left" vertical="center"/>
    </xf>
    <xf numFmtId="0" fontId="4" fillId="0" borderId="0" xfId="0" applyFont="1"/>
    <xf numFmtId="0" fontId="4" fillId="0" borderId="0" xfId="0" applyFont="1" applyAlignment="1">
      <alignment horizontal="left"/>
    </xf>
    <xf numFmtId="0" fontId="1" fillId="0" borderId="0" xfId="0" applyFont="1"/>
    <xf numFmtId="165" fontId="1" fillId="0" borderId="0" xfId="0" applyNumberFormat="1" applyFont="1"/>
    <xf numFmtId="165" fontId="0" fillId="0" borderId="0" xfId="0" applyNumberFormat="1"/>
    <xf numFmtId="165" fontId="2" fillId="0" borderId="6" xfId="0" applyNumberFormat="1" applyFont="1" applyBorder="1" applyAlignment="1">
      <alignment horizontal="center" vertical="center"/>
    </xf>
    <xf numFmtId="165" fontId="0" fillId="0" borderId="1" xfId="0" applyNumberFormat="1" applyBorder="1" applyAlignment="1">
      <alignment horizontal="right" vertical="center"/>
    </xf>
    <xf numFmtId="165" fontId="2" fillId="0" borderId="1" xfId="0" applyNumberFormat="1" applyFont="1" applyBorder="1" applyAlignment="1">
      <alignment horizontal="center" vertical="center"/>
    </xf>
    <xf numFmtId="165" fontId="0" fillId="0" borderId="1" xfId="0" applyNumberFormat="1" applyBorder="1"/>
    <xf numFmtId="165" fontId="0" fillId="0" borderId="2" xfId="0" applyNumberFormat="1" applyBorder="1"/>
    <xf numFmtId="0" fontId="0" fillId="2" borderId="10" xfId="0" applyFill="1" applyBorder="1" applyAlignment="1">
      <alignment horizontal="center" vertical="center"/>
    </xf>
    <xf numFmtId="0" fontId="0" fillId="2" borderId="8" xfId="0" applyFill="1" applyBorder="1" applyAlignment="1">
      <alignment horizontal="left" vertical="center"/>
    </xf>
    <xf numFmtId="0" fontId="0" fillId="2" borderId="8" xfId="0" applyFill="1" applyBorder="1" applyAlignment="1">
      <alignment horizontal="center" vertical="center"/>
    </xf>
    <xf numFmtId="0" fontId="0" fillId="2" borderId="8" xfId="0" applyFill="1" applyBorder="1" applyAlignment="1">
      <alignment horizontal="right" vertical="center"/>
    </xf>
    <xf numFmtId="0" fontId="0" fillId="2" borderId="9" xfId="0" applyFill="1" applyBorder="1" applyAlignment="1">
      <alignment horizontal="left" vertical="center"/>
    </xf>
    <xf numFmtId="165" fontId="0" fillId="2" borderId="8" xfId="0" applyNumberFormat="1" applyFill="1" applyBorder="1" applyAlignment="1">
      <alignment horizontal="right" vertical="center"/>
    </xf>
    <xf numFmtId="3" fontId="0" fillId="2" borderId="8" xfId="0" applyNumberFormat="1" applyFill="1" applyBorder="1" applyAlignment="1">
      <alignment horizontal="right" vertical="center"/>
    </xf>
    <xf numFmtId="0" fontId="0" fillId="3" borderId="1" xfId="0" applyFill="1" applyBorder="1" applyAlignment="1">
      <alignment horizontal="left" vertical="center"/>
    </xf>
    <xf numFmtId="165" fontId="0" fillId="3" borderId="1" xfId="0" applyNumberFormat="1" applyFill="1" applyBorder="1" applyAlignment="1">
      <alignment horizontal="right" vertical="center"/>
    </xf>
    <xf numFmtId="3" fontId="0" fillId="3" borderId="1" xfId="0" applyNumberFormat="1" applyFill="1" applyBorder="1" applyAlignment="1">
      <alignment horizontal="right" vertical="center"/>
    </xf>
    <xf numFmtId="164" fontId="0" fillId="3" borderId="1" xfId="0" applyNumberFormat="1" applyFill="1" applyBorder="1" applyAlignment="1">
      <alignment horizontal="center" vertical="center"/>
    </xf>
    <xf numFmtId="0" fontId="0" fillId="3" borderId="4" xfId="0" applyFill="1" applyBorder="1" applyAlignment="1">
      <alignment horizontal="left" vertical="center"/>
    </xf>
    <xf numFmtId="0" fontId="0" fillId="2" borderId="1" xfId="0" applyFill="1" applyBorder="1" applyAlignment="1">
      <alignment horizontal="left" vertical="center"/>
    </xf>
    <xf numFmtId="165" fontId="0" fillId="2" borderId="1" xfId="0" applyNumberFormat="1" applyFill="1" applyBorder="1" applyAlignment="1">
      <alignment horizontal="right" vertical="center"/>
    </xf>
    <xf numFmtId="3" fontId="0" fillId="2" borderId="1" xfId="0" applyNumberFormat="1" applyFill="1" applyBorder="1" applyAlignment="1">
      <alignment horizontal="right" vertical="center"/>
    </xf>
    <xf numFmtId="0" fontId="0" fillId="2" borderId="4" xfId="0" applyFill="1" applyBorder="1" applyAlignment="1">
      <alignment horizontal="left" vertic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2" fillId="0" borderId="2" xfId="0" applyFont="1" applyBorder="1" applyAlignment="1">
      <alignment horizontal="left"/>
    </xf>
    <xf numFmtId="3" fontId="0" fillId="0" borderId="1" xfId="0" applyNumberFormat="1" applyBorder="1"/>
    <xf numFmtId="166" fontId="0" fillId="0" borderId="0" xfId="0" applyNumberFormat="1"/>
    <xf numFmtId="166" fontId="2" fillId="0" borderId="6" xfId="0" applyNumberFormat="1" applyFont="1" applyBorder="1" applyAlignment="1">
      <alignment horizontal="center" vertical="center"/>
    </xf>
    <xf numFmtId="166" fontId="0" fillId="0" borderId="1" xfId="0" applyNumberFormat="1" applyBorder="1" applyAlignment="1">
      <alignment horizontal="center" vertical="center"/>
    </xf>
    <xf numFmtId="166" fontId="0" fillId="2" borderId="1" xfId="0" applyNumberFormat="1" applyFill="1" applyBorder="1" applyAlignment="1">
      <alignment horizontal="center" vertical="center"/>
    </xf>
    <xf numFmtId="166" fontId="0" fillId="2" borderId="8" xfId="0" applyNumberFormat="1" applyFill="1" applyBorder="1" applyAlignment="1">
      <alignment horizontal="center" vertical="center"/>
    </xf>
    <xf numFmtId="0" fontId="0" fillId="0" borderId="11" xfId="0" applyBorder="1" applyAlignment="1">
      <alignment horizontal="left" vertical="center"/>
    </xf>
    <xf numFmtId="0" fontId="3" fillId="0" borderId="0" xfId="0" applyFont="1"/>
    <xf numFmtId="2" fontId="0" fillId="0" borderId="0" xfId="0" applyNumberFormat="1"/>
    <xf numFmtId="0" fontId="3" fillId="0" borderId="0" xfId="0" applyFont="1" applyAlignment="1">
      <alignment wrapText="1"/>
    </xf>
    <xf numFmtId="165" fontId="3" fillId="0" borderId="0" xfId="0" applyNumberFormat="1" applyFont="1"/>
    <xf numFmtId="3" fontId="3" fillId="0" borderId="0" xfId="0" applyNumberFormat="1" applyFont="1"/>
    <xf numFmtId="1" fontId="0" fillId="0" borderId="0" xfId="0" applyNumberFormat="1"/>
    <xf numFmtId="4" fontId="0" fillId="0" borderId="0" xfId="0" applyNumberFormat="1"/>
    <xf numFmtId="166" fontId="3" fillId="0" borderId="0" xfId="0" applyNumberFormat="1" applyFont="1"/>
  </cellXfs>
  <cellStyles count="1">
    <cellStyle name="Normal" xfId="0" builtinId="0"/>
  </cellStyles>
  <dxfs count="148">
    <dxf>
      <numFmt numFmtId="166" formatCode="yyyy/mm/dd;@"/>
    </dxf>
    <dxf>
      <numFmt numFmtId="3" formatCode="#,##0"/>
    </dxf>
    <dxf>
      <numFmt numFmtId="165" formatCode="#,##0\ &quot;€&quot;"/>
    </dxf>
    <dxf>
      <alignment horizontal="left" vertical="bottom" textRotation="0" wrapText="0" indent="0" justifyLastLine="0" shrinkToFit="0" readingOrder="0"/>
    </dxf>
    <dxf>
      <alignment horizontal="left" vertical="center" textRotation="0" wrapText="0" indent="0" justifyLastLine="0" shrinkToFit="0" readingOrder="0"/>
      <border diagonalUp="0" diagonalDown="0" outline="0">
        <left style="thin">
          <color rgb="FFBFBFBF"/>
        </left>
        <right style="thin">
          <color rgb="FFBFBFBF"/>
        </right>
        <top/>
        <bottom/>
      </border>
    </dxf>
    <dxf>
      <numFmt numFmtId="3" formatCode="#,##0"/>
    </dxf>
    <dxf>
      <numFmt numFmtId="165" formatCode="#,##0\ &quot;€&quot;"/>
    </dxf>
    <dxf>
      <alignment horizontal="left" vertical="bottom" textRotation="0" wrapText="0" indent="0" justifyLastLine="0" shrinkToFit="0" readingOrder="0"/>
    </dxf>
    <dxf>
      <numFmt numFmtId="166" formatCode="yyyy/mm/dd;@"/>
    </dxf>
    <dxf>
      <numFmt numFmtId="165" formatCode="#,##0\ &quot;€&quot;"/>
    </dxf>
    <dxf>
      <alignment horizontal="left" textRotation="0" wrapText="0" indent="0" justifyLastLine="0" shrinkToFit="0" readingOrder="0"/>
    </dxf>
    <dxf>
      <alignment horizontal="left" vertical="center"/>
      <border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/>
        <horizontal/>
      </border>
    </dxf>
    <dxf>
      <numFmt numFmtId="166" formatCode="yyyy/mm/dd;@"/>
    </dxf>
    <dxf>
      <numFmt numFmtId="166" formatCode="yyyy/mm/dd;@"/>
    </dxf>
    <dxf>
      <numFmt numFmtId="3" formatCode="#,##0"/>
    </dxf>
    <dxf>
      <numFmt numFmtId="165" formatCode="#,##0\ &quot;€&quot;"/>
    </dxf>
    <dxf>
      <numFmt numFmtId="165" formatCode="#,##0\ &quot;€&quot;"/>
    </dxf>
    <dxf>
      <alignment horizontal="left" vertical="bottom" textRotation="0" wrapText="0" indent="0" justifyLastLine="0" shrinkToFit="0" readingOrder="0"/>
    </dxf>
    <dxf>
      <alignment horizontal="left" textRotation="0" wrapText="0" indent="0" justifyLastLine="0" shrinkToFit="0" readingOrder="0"/>
    </dxf>
    <dxf>
      <alignment horizontal="left" vertical="center"/>
      <border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/>
        <horizontal/>
      </border>
    </dxf>
    <dxf>
      <numFmt numFmtId="166" formatCode="yyyy/mm/dd;@"/>
    </dxf>
    <dxf>
      <numFmt numFmtId="166" formatCode="yyyy/mm/dd;@"/>
    </dxf>
    <dxf>
      <numFmt numFmtId="3" formatCode="#,##0"/>
    </dxf>
    <dxf>
      <numFmt numFmtId="165" formatCode="#,##0\ &quot;€&quot;"/>
    </dxf>
    <dxf>
      <numFmt numFmtId="165" formatCode="#,##0\ &quot;€&quot;"/>
    </dxf>
    <dxf>
      <alignment horizontal="left" vertical="bottom" textRotation="0" wrapText="0" indent="0" justifyLastLine="0" shrinkToFit="0" readingOrder="0"/>
    </dxf>
    <dxf>
      <alignment horizontal="left" textRotation="0" wrapText="0" indent="0" justifyLastLine="0" shrinkToFit="0" readingOrder="0"/>
    </dxf>
    <dxf>
      <alignment horizontal="left" vertical="center"/>
      <border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/>
        <horizontal/>
      </border>
    </dxf>
    <dxf>
      <numFmt numFmtId="166" formatCode="yyyy/mm/dd;@"/>
    </dxf>
    <dxf>
      <numFmt numFmtId="166" formatCode="yyyy/mm/dd;@"/>
    </dxf>
    <dxf>
      <numFmt numFmtId="3" formatCode="#,##0"/>
    </dxf>
    <dxf>
      <numFmt numFmtId="165" formatCode="#,##0\ &quot;€&quot;"/>
    </dxf>
    <dxf>
      <numFmt numFmtId="165" formatCode="#,##0\ &quot;€&quot;"/>
      <border outline="0">
        <left style="thin">
          <color rgb="FFBFBFBF"/>
        </left>
      </border>
    </dxf>
    <dxf>
      <alignment horizontal="left" vertical="center" textRotation="0" wrapText="0" indent="0" justifyLastLine="0" shrinkToFit="0" readingOrder="0"/>
    </dxf>
    <dxf>
      <alignment horizontal="left" vertical="center"/>
      <border outline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</border>
    </dxf>
    <dxf>
      <numFmt numFmtId="166" formatCode="yyyy/mm/dd;@"/>
    </dxf>
    <dxf>
      <numFmt numFmtId="166" formatCode="yyyy/mm/dd;@"/>
    </dxf>
    <dxf>
      <numFmt numFmtId="3" formatCode="#,##0"/>
    </dxf>
    <dxf>
      <numFmt numFmtId="165" formatCode="#,##0\ &quot;€&quot;"/>
    </dxf>
    <dxf>
      <numFmt numFmtId="165" formatCode="#,##0\ &quot;€&quot;"/>
    </dxf>
    <dxf>
      <alignment horizontal="left" vertical="bottom" textRotation="0" wrapText="0" indent="0" justifyLastLine="0" shrinkToFit="0" readingOrder="0"/>
    </dxf>
    <dxf>
      <alignment horizontal="left" textRotation="0" wrapText="0" indent="0" justifyLastLine="0" shrinkToFit="0" readingOrder="0"/>
    </dxf>
    <dxf>
      <alignment horizontal="left" vertical="center"/>
      <border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/>
        <horizontal/>
      </border>
    </dxf>
    <dxf>
      <numFmt numFmtId="166" formatCode="yyyy/mm/dd;@"/>
    </dxf>
    <dxf>
      <numFmt numFmtId="166" formatCode="yyyy/mm/dd;@"/>
    </dxf>
    <dxf>
      <numFmt numFmtId="3" formatCode="#,##0"/>
    </dxf>
    <dxf>
      <numFmt numFmtId="165" formatCode="#,##0\ &quot;€&quot;"/>
    </dxf>
    <dxf>
      <numFmt numFmtId="165" formatCode="#,##0\ &quot;€&quot;"/>
      <border outline="0">
        <left style="thin">
          <color rgb="FFBFBFBF"/>
        </left>
      </border>
    </dxf>
    <dxf>
      <alignment horizontal="left" vertical="center" textRotation="0" wrapText="0" indent="0" justifyLastLine="0" shrinkToFit="0" readingOrder="0"/>
    </dxf>
    <dxf>
      <alignment horizontal="left" vertical="center"/>
      <border outline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</border>
    </dxf>
    <dxf>
      <numFmt numFmtId="166" formatCode="yyyy/mm/dd;@"/>
    </dxf>
    <dxf>
      <numFmt numFmtId="166" formatCode="yyyy/mm/dd;@"/>
    </dxf>
    <dxf>
      <numFmt numFmtId="3" formatCode="#,##0"/>
    </dxf>
    <dxf>
      <numFmt numFmtId="165" formatCode="#,##0\ &quot;€&quot;"/>
    </dxf>
    <dxf>
      <numFmt numFmtId="165" formatCode="#,##0\ &quot;€&quot;"/>
    </dxf>
    <dxf>
      <alignment horizontal="left" vertical="bottom" textRotation="0" wrapText="0" indent="0" justifyLastLine="0" shrinkToFit="0" readingOrder="0"/>
    </dxf>
    <dxf>
      <alignment horizontal="left" textRotation="0" wrapText="0" indent="0" justifyLastLine="0" shrinkToFit="0" readingOrder="0"/>
    </dxf>
    <dxf>
      <alignment horizontal="left" vertical="center"/>
      <border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/>
        <horizontal/>
      </border>
    </dxf>
    <dxf>
      <numFmt numFmtId="166" formatCode="yyyy/mm/dd;@"/>
    </dxf>
    <dxf>
      <numFmt numFmtId="166" formatCode="yyyy/mm/dd;@"/>
    </dxf>
    <dxf>
      <numFmt numFmtId="3" formatCode="#,##0"/>
    </dxf>
    <dxf>
      <numFmt numFmtId="165" formatCode="#,##0\ &quot;€&quot;"/>
    </dxf>
    <dxf>
      <numFmt numFmtId="165" formatCode="#,##0\ &quot;€&quot;"/>
    </dxf>
    <dxf>
      <alignment horizontal="left" vertical="bottom" textRotation="0" wrapText="0" indent="0" justifyLastLine="0" shrinkToFit="0" readingOrder="0"/>
    </dxf>
    <dxf>
      <alignment horizontal="left" textRotation="0" wrapText="0" indent="0" justifyLastLine="0" shrinkToFit="0" readingOrder="0"/>
    </dxf>
    <dxf>
      <alignment horizontal="left" vertical="center"/>
      <border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/>
        <horizontal/>
      </border>
    </dxf>
    <dxf>
      <numFmt numFmtId="166" formatCode="yyyy/mm/dd;@"/>
    </dxf>
    <dxf>
      <numFmt numFmtId="166" formatCode="yyyy/mm/dd;@"/>
    </dxf>
    <dxf>
      <numFmt numFmtId="3" formatCode="#,##0"/>
    </dxf>
    <dxf>
      <numFmt numFmtId="165" formatCode="#,##0\ &quot;€&quot;"/>
    </dxf>
    <dxf>
      <numFmt numFmtId="165" formatCode="#,##0\ &quot;€&quot;"/>
      <border outline="0">
        <left style="thin">
          <color rgb="FFBFBFBF"/>
        </left>
      </border>
    </dxf>
    <dxf>
      <alignment horizontal="left" vertical="bottom" textRotation="0" wrapText="0" indent="0" justifyLastLine="0" shrinkToFit="0" readingOrder="0"/>
    </dxf>
    <dxf>
      <alignment horizontal="left" textRotation="0" wrapText="0" indent="0" justifyLastLine="0" shrinkToFit="0" readingOrder="0"/>
    </dxf>
    <dxf>
      <alignment horizontal="left" vertical="center"/>
      <border outline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</border>
    </dxf>
    <dxf>
      <numFmt numFmtId="166" formatCode="yyyy/mm/dd;@"/>
    </dxf>
    <dxf>
      <numFmt numFmtId="166" formatCode="yyyy/mm/dd;@"/>
    </dxf>
    <dxf>
      <numFmt numFmtId="3" formatCode="#,##0"/>
    </dxf>
    <dxf>
      <numFmt numFmtId="165" formatCode="#,##0\ &quot;€&quot;"/>
    </dxf>
    <dxf>
      <numFmt numFmtId="165" formatCode="#,##0\ &quot;€&quot;"/>
    </dxf>
    <dxf>
      <alignment horizontal="left" textRotation="0" wrapText="0" indent="0" justifyLastLine="0" shrinkToFit="0" readingOrder="0"/>
    </dxf>
    <dxf>
      <alignment horizontal="left" vertical="center"/>
      <border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/>
        <horizontal/>
      </border>
    </dxf>
    <dxf>
      <numFmt numFmtId="166" formatCode="yyyy/mm/dd;@"/>
    </dxf>
    <dxf>
      <numFmt numFmtId="166" formatCode="yyyy/mm/dd;@"/>
    </dxf>
    <dxf>
      <numFmt numFmtId="3" formatCode="#,##0"/>
    </dxf>
    <dxf>
      <numFmt numFmtId="165" formatCode="#,##0\ &quot;€&quot;"/>
    </dxf>
    <dxf>
      <numFmt numFmtId="165" formatCode="#,##0\ &quot;€&quot;"/>
    </dxf>
    <dxf>
      <alignment horizontal="left" textRotation="0" wrapText="0" indent="0" justifyLastLine="0" shrinkToFit="0" readingOrder="0"/>
    </dxf>
    <dxf>
      <alignment horizontal="left" vertical="center"/>
      <border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/>
        <horizontal/>
      </border>
    </dxf>
    <dxf>
      <fill>
        <patternFill patternType="solid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rgb="FFBFBFBF"/>
        </left>
        <right/>
        <top style="thin">
          <color rgb="FFBFBFBF"/>
        </top>
        <bottom/>
      </border>
    </dxf>
    <dxf>
      <fill>
        <patternFill>
          <fgColor indexed="64"/>
          <bgColor indexed="65"/>
        </patternFill>
      </fill>
      <alignment horizontal="left" vertical="center"/>
      <border>
        <left style="thin">
          <color rgb="FFBFBFBF"/>
        </left>
        <right/>
        <top style="thin">
          <color rgb="FFBFBFBF"/>
        </top>
        <bottom style="thin">
          <color rgb="FFBFBFBF"/>
        </bottom>
        <vertical/>
        <horizontal/>
      </border>
    </dxf>
    <dxf>
      <numFmt numFmtId="166" formatCode="yyyy/mm/dd;@"/>
      <fill>
        <patternFill patternType="solid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BFBFBF"/>
        </left>
        <right style="thin">
          <color rgb="FFBFBFBF"/>
        </right>
        <top style="thin">
          <color rgb="FFBFBFBF"/>
        </top>
        <bottom/>
      </border>
    </dxf>
    <dxf>
      <numFmt numFmtId="166" formatCode="yyyy/mm/dd;@"/>
      <fill>
        <patternFill>
          <fgColor indexed="64"/>
          <bgColor indexed="65"/>
        </patternFill>
      </fill>
      <alignment horizontal="center" vertical="center"/>
      <border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/>
        <horizontal/>
      </border>
    </dxf>
    <dxf>
      <fill>
        <patternFill patternType="solid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rgb="FFBFBFBF"/>
        </left>
        <right style="thin">
          <color rgb="FFBFBFBF"/>
        </right>
        <top style="thin">
          <color rgb="FFBFBFBF"/>
        </top>
        <bottom/>
      </border>
    </dxf>
    <dxf>
      <numFmt numFmtId="3" formatCode="#,##0"/>
      <fill>
        <patternFill>
          <fgColor indexed="64"/>
          <bgColor indexed="65"/>
        </patternFill>
      </fill>
      <alignment horizontal="right" vertical="center"/>
      <border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/>
        <horizontal/>
      </border>
    </dxf>
    <dxf>
      <numFmt numFmtId="3" formatCode="#,##0"/>
      <fill>
        <patternFill patternType="solid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rgb="FFBFBFBF"/>
        </left>
        <right style="thin">
          <color rgb="FFBFBFBF"/>
        </right>
        <top style="thin">
          <color rgb="FFBFBFBF"/>
        </top>
        <bottom/>
      </border>
    </dxf>
    <dxf>
      <numFmt numFmtId="3" formatCode="#,##0"/>
      <fill>
        <patternFill>
          <fgColor indexed="64"/>
          <bgColor indexed="65"/>
        </patternFill>
      </fill>
      <alignment horizontal="right" vertical="center"/>
      <border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/>
        <horizontal/>
      </border>
    </dxf>
    <dxf>
      <numFmt numFmtId="165" formatCode="#,##0\ &quot;€&quot;"/>
      <fill>
        <patternFill patternType="solid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rgb="FFBFBFBF"/>
        </left>
        <right style="thin">
          <color rgb="FFBFBFBF"/>
        </right>
        <top style="thin">
          <color rgb="FFBFBFBF"/>
        </top>
        <bottom/>
      </border>
    </dxf>
    <dxf>
      <numFmt numFmtId="165" formatCode="#,##0\ &quot;€&quot;"/>
      <fill>
        <patternFill>
          <fgColor indexed="64"/>
          <bgColor indexed="65"/>
        </patternFill>
      </fill>
      <alignment horizontal="right" vertical="center"/>
      <border outline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</border>
    </dxf>
    <dxf>
      <fill>
        <patternFill patternType="solid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BFBFBF"/>
        </left>
        <right style="thin">
          <color rgb="FFBFBFBF"/>
        </right>
        <top style="thin">
          <color rgb="FFBFBFBF"/>
        </top>
        <bottom/>
      </border>
    </dxf>
    <dxf>
      <fill>
        <patternFill>
          <fgColor indexed="64"/>
          <bgColor indexed="65"/>
        </patternFill>
      </fill>
      <alignment horizontal="left" vertical="center" textRotation="0" wrapText="0" indent="0" justifyLastLine="0" shrinkToFit="0" readingOrder="0"/>
      <border outline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</border>
    </dxf>
    <dxf>
      <alignment horizontal="left" vertical="center" textRotation="0" wrapText="0" indent="0" justifyLastLine="0" shrinkToFit="0" readingOrder="0"/>
      <border diagonalUp="0" diagonalDown="0" outline="0">
        <left style="thin">
          <color rgb="FFBFBFBF"/>
        </left>
        <right style="thin">
          <color rgb="FFBFBFBF"/>
        </right>
        <top style="thin">
          <color rgb="FFBFBFBF"/>
        </top>
        <bottom/>
      </border>
    </dxf>
    <dxf>
      <alignment horizontal="left" vertical="center"/>
      <border outline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</border>
    </dxf>
    <dxf>
      <fill>
        <patternFill patternType="solid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rgb="FFBFBFBF"/>
        </left>
        <right style="thin">
          <color rgb="FFBFBFBF"/>
        </right>
        <top style="thin">
          <color rgb="FFBFBFBF"/>
        </top>
        <bottom/>
      </border>
    </dxf>
    <dxf>
      <fill>
        <patternFill>
          <fgColor indexed="64"/>
          <bgColor indexed="65"/>
        </patternFill>
      </fill>
      <alignment horizontal="left" vertical="center"/>
      <border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/>
        <horizontal/>
      </border>
    </dxf>
    <dxf>
      <fill>
        <patternFill patternType="solid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rgb="FFBFBFBF"/>
        </right>
        <top style="thin">
          <color rgb="FFBFBFBF"/>
        </top>
        <bottom/>
      </border>
    </dxf>
    <dxf>
      <fill>
        <patternFill>
          <fgColor indexed="64"/>
          <bgColor indexed="65"/>
        </patternFill>
      </fill>
      <alignment horizontal="center" vertical="center"/>
      <border>
        <left/>
        <right style="thin">
          <color rgb="FFBFBFBF"/>
        </right>
        <top style="thin">
          <color rgb="FFBFBFBF"/>
        </top>
        <bottom style="thin">
          <color rgb="FFBFBFBF"/>
        </bottom>
        <vertical/>
        <horizontal/>
      </border>
    </dxf>
    <dxf>
      <border outline="0">
        <top style="thin">
          <color rgb="FFBFBFBF"/>
        </top>
      </border>
    </dxf>
    <dxf>
      <border outline="0">
        <bottom style="thin">
          <color rgb="FFBFBFBF"/>
        </bottom>
      </border>
    </dxf>
    <dxf>
      <fill>
        <patternFill>
          <fgColor indexed="64"/>
          <bgColor indexed="65"/>
        </patternFill>
      </fill>
      <alignment horizontal="right" vertical="center"/>
    </dxf>
    <dxf>
      <border outline="0">
        <bottom style="thin">
          <color rgb="FFBFBFBF"/>
        </bottom>
      </border>
    </dxf>
    <dxf>
      <font>
        <b/>
        <strike val="0"/>
        <condense val="0"/>
        <extend val="0"/>
        <outline val="0"/>
        <shadow val="0"/>
        <vertAlign val="baseline"/>
        <sz val="11"/>
        <color auto="1"/>
        <name val="Calibri"/>
      </font>
      <fill>
        <patternFill>
          <fgColor indexed="64"/>
          <bgColor indexed="65"/>
        </patternFill>
      </fill>
      <alignment horizontal="center" vertical="center"/>
      <border outline="0">
        <left style="thin">
          <color rgb="FFBFBFBF"/>
        </left>
        <right style="thin">
          <color rgb="FFBFBFBF"/>
        </right>
        <top/>
        <bottom/>
      </border>
    </dxf>
    <dxf>
      <fill>
        <patternFill>
          <fgColor indexed="64"/>
          <bgColor auto="1"/>
        </patternFill>
      </fill>
    </dxf>
    <dxf>
      <fill>
        <patternFill>
          <fgColor indexed="64"/>
          <bgColor auto="1"/>
        </patternFill>
      </fill>
    </dxf>
    <dxf>
      <fill>
        <patternFill>
          <fgColor indexed="64"/>
          <bgColor auto="1"/>
        </patternFill>
      </fill>
    </dxf>
    <dxf>
      <fill>
        <patternFill>
          <fgColor indexed="64"/>
          <bgColor auto="1"/>
        </patternFill>
      </fill>
    </dxf>
    <dxf>
      <numFmt numFmtId="165" formatCode="#,##0\ &quot;€&quot;"/>
      <fill>
        <patternFill>
          <fgColor indexed="64"/>
          <bgColor auto="1"/>
        </patternFill>
      </fill>
    </dxf>
    <dxf>
      <fill>
        <patternFill>
          <fgColor indexed="64"/>
          <bgColor auto="1"/>
        </patternFill>
      </fill>
      <alignment horizontal="left" textRotation="0" wrapText="0" indent="0" justifyLastLine="0" shrinkToFit="0" readingOrder="0"/>
    </dxf>
    <dxf>
      <alignment horizontal="left" vertical="center"/>
      <border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/>
        <horizontal/>
      </border>
    </dxf>
    <dxf>
      <fill>
        <patternFill>
          <fgColor indexed="64"/>
          <bgColor auto="1"/>
        </patternFill>
      </fill>
    </dxf>
    <dxf>
      <fill>
        <patternFill>
          <fgColor indexed="64"/>
          <bgColor auto="1"/>
        </patternFill>
      </fill>
    </dxf>
    <dxf>
      <border outline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</border>
    </dxf>
    <dxf>
      <fill>
        <patternFill>
          <fgColor indexed="64"/>
          <bgColor auto="1"/>
        </patternFill>
      </fill>
    </dxf>
    <dxf>
      <border outline="0">
        <bottom style="thin">
          <color rgb="FFBFBFBF"/>
        </bottom>
      </border>
    </dxf>
    <dxf>
      <font>
        <b/>
        <strike val="0"/>
        <condense val="0"/>
        <extend val="0"/>
        <outline val="0"/>
        <shadow val="0"/>
        <vertAlign val="baseline"/>
        <sz val="11"/>
        <color auto="1"/>
        <name val="Calibri"/>
      </font>
      <fill>
        <patternFill>
          <fgColor indexed="64"/>
          <bgColor auto="1"/>
        </patternFill>
      </fill>
      <alignment horizontal="center" vertical="center"/>
      <border outline="0">
        <left style="thin">
          <color rgb="FFBFBFBF"/>
        </left>
        <right style="thin">
          <color rgb="FFBFBFBF"/>
        </right>
        <top/>
        <bottom/>
      </border>
    </dxf>
    <dxf>
      <numFmt numFmtId="166" formatCode="yyyy/mm/dd;@"/>
    </dxf>
    <dxf>
      <numFmt numFmtId="166" formatCode="yyyy/mm/dd;@"/>
    </dxf>
    <dxf>
      <numFmt numFmtId="3" formatCode="#,##0"/>
    </dxf>
    <dxf>
      <numFmt numFmtId="165" formatCode="#,##0\ &quot;€&quot;"/>
    </dxf>
    <dxf>
      <font>
        <b/>
        <charset val="186"/>
      </font>
    </dxf>
    <dxf>
      <numFmt numFmtId="1" formatCode="0"/>
    </dxf>
    <dxf>
      <numFmt numFmtId="3" formatCode="#,##0"/>
    </dxf>
    <dxf>
      <numFmt numFmtId="3" formatCode="#,##0"/>
    </dxf>
    <dxf>
      <numFmt numFmtId="165" formatCode="#,##0\ &quot;€&quot;"/>
    </dxf>
    <dxf>
      <numFmt numFmtId="165" formatCode="#,##0\ &quot;€&quot;"/>
    </dxf>
    <dxf>
      <font>
        <b/>
        <charset val="186"/>
      </font>
    </dxf>
    <dxf>
      <font>
        <b/>
        <charset val="186"/>
      </font>
    </dxf>
    <dxf>
      <numFmt numFmtId="2" formatCode="0.00"/>
    </dxf>
    <dxf>
      <numFmt numFmtId="2" formatCode="0.00"/>
    </dxf>
    <dxf>
      <numFmt numFmtId="4" formatCode="#,##0.00"/>
    </dxf>
    <dxf>
      <numFmt numFmtId="2" formatCode="0.00"/>
    </dxf>
    <dxf>
      <numFmt numFmtId="3" formatCode="#,##0"/>
    </dxf>
    <dxf>
      <numFmt numFmtId="3" formatCode="#,##0"/>
    </dxf>
    <dxf>
      <numFmt numFmtId="165" formatCode="#,##0\ &quot;€&quot;"/>
    </dxf>
    <dxf>
      <numFmt numFmtId="165" formatCode="#,##0\ &quot;€&quot;"/>
    </dxf>
    <dxf>
      <font>
        <b/>
        <charset val="186"/>
      </font>
    </dxf>
    <dxf>
      <numFmt numFmtId="166" formatCode="yyyy/mm/dd;@"/>
    </dxf>
    <dxf>
      <numFmt numFmtId="3" formatCode="#,##0"/>
    </dxf>
    <dxf>
      <numFmt numFmtId="165" formatCode="#,##0\ &quot;€&quot;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cap="none" spc="2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lt-LT"/>
              <a:t>Pajam</a:t>
            </a:r>
            <a:r>
              <a:rPr lang="en-US"/>
              <a:t>os (GBO)</a:t>
            </a:r>
            <a:r>
              <a:rPr lang="lt-LT"/>
              <a:t> (%)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cap="none" spc="2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lt-LT"/>
        </a:p>
      </c:txPr>
    </c:title>
    <c:autoTitleDeleted val="0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tx>
            <c:strRef>
              <c:f>Suvestinė!$E$10</c:f>
              <c:strCache>
                <c:ptCount val="1"/>
                <c:pt idx="0">
                  <c:v>Pajamos %</c:v>
                </c:pt>
              </c:strCache>
            </c:strRef>
          </c:tx>
          <c:dPt>
            <c:idx val="0"/>
            <c:bubble3D val="0"/>
            <c:spPr>
              <a:gradFill rotWithShape="1">
                <a:gsLst>
                  <a:gs pos="0">
                    <a:schemeClr val="accent4">
                      <a:shade val="58000"/>
                      <a:tint val="50000"/>
                      <a:satMod val="300000"/>
                    </a:schemeClr>
                  </a:gs>
                  <a:gs pos="35000">
                    <a:schemeClr val="accent4">
                      <a:shade val="58000"/>
                      <a:tint val="37000"/>
                      <a:satMod val="300000"/>
                    </a:schemeClr>
                  </a:gs>
                  <a:gs pos="100000">
                    <a:schemeClr val="accent4">
                      <a:shade val="58000"/>
                      <a:tint val="15000"/>
                      <a:satMod val="350000"/>
                    </a:schemeClr>
                  </a:gs>
                </a:gsLst>
                <a:lin ang="16200000" scaled="1"/>
              </a:gradFill>
              <a:ln>
                <a:noFill/>
              </a:ln>
              <a:effectLst>
                <a:outerShdw blurRad="40000" dist="20000" dir="5400000" rotWithShape="0">
                  <a:srgbClr val="000000">
                    <a:alpha val="38000"/>
                  </a:srgb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1-6215-4D23-B935-8E5F552B2F10}"/>
              </c:ext>
            </c:extLst>
          </c:dPt>
          <c:dPt>
            <c:idx val="1"/>
            <c:bubble3D val="0"/>
            <c:spPr>
              <a:gradFill rotWithShape="1">
                <a:gsLst>
                  <a:gs pos="0">
                    <a:schemeClr val="accent4">
                      <a:shade val="86000"/>
                      <a:tint val="50000"/>
                      <a:satMod val="300000"/>
                    </a:schemeClr>
                  </a:gs>
                  <a:gs pos="35000">
                    <a:schemeClr val="accent4">
                      <a:shade val="86000"/>
                      <a:tint val="37000"/>
                      <a:satMod val="300000"/>
                    </a:schemeClr>
                  </a:gs>
                  <a:gs pos="100000">
                    <a:schemeClr val="accent4">
                      <a:shade val="86000"/>
                      <a:tint val="15000"/>
                      <a:satMod val="350000"/>
                    </a:schemeClr>
                  </a:gs>
                </a:gsLst>
                <a:lin ang="16200000" scaled="1"/>
              </a:gradFill>
              <a:ln>
                <a:noFill/>
              </a:ln>
              <a:effectLst>
                <a:outerShdw blurRad="40000" dist="20000" dir="5400000" rotWithShape="0">
                  <a:srgbClr val="000000">
                    <a:alpha val="38000"/>
                  </a:srgb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3-6215-4D23-B935-8E5F552B2F10}"/>
              </c:ext>
            </c:extLst>
          </c:dPt>
          <c:dPt>
            <c:idx val="2"/>
            <c:bubble3D val="0"/>
            <c:spPr>
              <a:gradFill rotWithShape="1">
                <a:gsLst>
                  <a:gs pos="0">
                    <a:schemeClr val="accent4">
                      <a:tint val="86000"/>
                      <a:tint val="50000"/>
                      <a:satMod val="300000"/>
                    </a:schemeClr>
                  </a:gs>
                  <a:gs pos="35000">
                    <a:schemeClr val="accent4">
                      <a:tint val="86000"/>
                      <a:tint val="37000"/>
                      <a:satMod val="300000"/>
                    </a:schemeClr>
                  </a:gs>
                  <a:gs pos="100000">
                    <a:schemeClr val="accent4">
                      <a:tint val="86000"/>
                      <a:tint val="15000"/>
                      <a:satMod val="350000"/>
                    </a:schemeClr>
                  </a:gs>
                </a:gsLst>
                <a:lin ang="16200000" scaled="1"/>
              </a:gradFill>
              <a:ln>
                <a:noFill/>
              </a:ln>
              <a:effectLst>
                <a:outerShdw blurRad="40000" dist="20000" dir="5400000" rotWithShape="0">
                  <a:srgbClr val="000000">
                    <a:alpha val="38000"/>
                  </a:srgb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5-6215-4D23-B935-8E5F552B2F10}"/>
              </c:ext>
            </c:extLst>
          </c:dPt>
          <c:dPt>
            <c:idx val="3"/>
            <c:bubble3D val="0"/>
            <c:spPr>
              <a:gradFill rotWithShape="1">
                <a:gsLst>
                  <a:gs pos="0">
                    <a:schemeClr val="accent4">
                      <a:tint val="58000"/>
                      <a:tint val="50000"/>
                      <a:satMod val="300000"/>
                    </a:schemeClr>
                  </a:gs>
                  <a:gs pos="35000">
                    <a:schemeClr val="accent4">
                      <a:tint val="58000"/>
                      <a:tint val="37000"/>
                      <a:satMod val="300000"/>
                    </a:schemeClr>
                  </a:gs>
                  <a:gs pos="100000">
                    <a:schemeClr val="accent4">
                      <a:tint val="58000"/>
                      <a:tint val="15000"/>
                      <a:satMod val="350000"/>
                    </a:schemeClr>
                  </a:gs>
                </a:gsLst>
                <a:lin ang="16200000" scaled="1"/>
              </a:gradFill>
              <a:ln>
                <a:noFill/>
              </a:ln>
              <a:effectLst>
                <a:outerShdw blurRad="40000" dist="20000" dir="5400000" rotWithShape="0">
                  <a:srgbClr val="000000">
                    <a:alpha val="38000"/>
                  </a:srgb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7-6215-4D23-B935-8E5F552B2F10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t-LT"/>
              </a:p>
            </c:txPr>
            <c:dLblPos val="inEnd"/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tx1">
                      <a:lumMod val="35000"/>
                      <a:lumOff val="65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Suvestinė!$B$11:$B$14</c:f>
              <c:strCache>
                <c:ptCount val="4"/>
                <c:pt idx="0">
                  <c:v>Lietuva</c:v>
                </c:pt>
                <c:pt idx="1">
                  <c:v>Europa</c:v>
                </c:pt>
                <c:pt idx="2">
                  <c:v>JAV</c:v>
                </c:pt>
                <c:pt idx="3">
                  <c:v>Kita</c:v>
                </c:pt>
              </c:strCache>
            </c:strRef>
          </c:cat>
          <c:val>
            <c:numRef>
              <c:f>Suvestinė!$E$11:$E$14</c:f>
              <c:numCache>
                <c:formatCode>0.00</c:formatCode>
                <c:ptCount val="4"/>
                <c:pt idx="0">
                  <c:v>20.335999999999999</c:v>
                </c:pt>
                <c:pt idx="1">
                  <c:v>10.185</c:v>
                </c:pt>
                <c:pt idx="2">
                  <c:v>68.361999999999995</c:v>
                </c:pt>
                <c:pt idx="3">
                  <c:v>1.117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6215-4D23-B935-8E5F552B2F10}"/>
            </c:ext>
          </c:extLst>
        </c:ser>
        <c:dLbls>
          <c:dLblPos val="inEnd"/>
          <c:showLegendKey val="0"/>
          <c:showVal val="0"/>
          <c:showCatName val="1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lt-L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t-LT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cap="none" spc="2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lt-LT"/>
              <a:t>Žiūrov</a:t>
            </a:r>
            <a:r>
              <a:rPr lang="en-US"/>
              <a:t>ai</a:t>
            </a:r>
            <a:r>
              <a:rPr lang="en-US" baseline="0"/>
              <a:t> (ADM) </a:t>
            </a:r>
            <a:r>
              <a:rPr lang="lt-LT"/>
              <a:t>(%)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cap="none" spc="2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lt-LT"/>
        </a:p>
      </c:txPr>
    </c:title>
    <c:autoTitleDeleted val="0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tx>
            <c:strRef>
              <c:f>Suvestinė!$F$10</c:f>
              <c:strCache>
                <c:ptCount val="1"/>
                <c:pt idx="0">
                  <c:v>Žiūrovų skaičius %</c:v>
                </c:pt>
              </c:strCache>
            </c:strRef>
          </c:tx>
          <c:dPt>
            <c:idx val="0"/>
            <c:bubble3D val="0"/>
            <c:spPr>
              <a:gradFill rotWithShape="1">
                <a:gsLst>
                  <a:gs pos="0">
                    <a:schemeClr val="accent4">
                      <a:shade val="58000"/>
                      <a:tint val="50000"/>
                      <a:satMod val="300000"/>
                    </a:schemeClr>
                  </a:gs>
                  <a:gs pos="35000">
                    <a:schemeClr val="accent4">
                      <a:shade val="58000"/>
                      <a:tint val="37000"/>
                      <a:satMod val="300000"/>
                    </a:schemeClr>
                  </a:gs>
                  <a:gs pos="100000">
                    <a:schemeClr val="accent4">
                      <a:shade val="58000"/>
                      <a:tint val="15000"/>
                      <a:satMod val="350000"/>
                    </a:schemeClr>
                  </a:gs>
                </a:gsLst>
                <a:lin ang="16200000" scaled="1"/>
              </a:gradFill>
              <a:ln>
                <a:noFill/>
              </a:ln>
              <a:effectLst>
                <a:outerShdw blurRad="40000" dist="20000" dir="5400000" rotWithShape="0">
                  <a:srgbClr val="000000">
                    <a:alpha val="38000"/>
                  </a:srgb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1-B5B6-4ED2-A52D-6E9B12147496}"/>
              </c:ext>
            </c:extLst>
          </c:dPt>
          <c:dPt>
            <c:idx val="1"/>
            <c:bubble3D val="0"/>
            <c:spPr>
              <a:gradFill rotWithShape="1">
                <a:gsLst>
                  <a:gs pos="0">
                    <a:schemeClr val="accent4">
                      <a:shade val="86000"/>
                      <a:tint val="50000"/>
                      <a:satMod val="300000"/>
                    </a:schemeClr>
                  </a:gs>
                  <a:gs pos="35000">
                    <a:schemeClr val="accent4">
                      <a:shade val="86000"/>
                      <a:tint val="37000"/>
                      <a:satMod val="300000"/>
                    </a:schemeClr>
                  </a:gs>
                  <a:gs pos="100000">
                    <a:schemeClr val="accent4">
                      <a:shade val="86000"/>
                      <a:tint val="15000"/>
                      <a:satMod val="350000"/>
                    </a:schemeClr>
                  </a:gs>
                </a:gsLst>
                <a:lin ang="16200000" scaled="1"/>
              </a:gradFill>
              <a:ln>
                <a:noFill/>
              </a:ln>
              <a:effectLst>
                <a:outerShdw blurRad="40000" dist="20000" dir="5400000" rotWithShape="0">
                  <a:srgbClr val="000000">
                    <a:alpha val="38000"/>
                  </a:srgb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3-B5B6-4ED2-A52D-6E9B12147496}"/>
              </c:ext>
            </c:extLst>
          </c:dPt>
          <c:dPt>
            <c:idx val="2"/>
            <c:bubble3D val="0"/>
            <c:spPr>
              <a:gradFill rotWithShape="1">
                <a:gsLst>
                  <a:gs pos="0">
                    <a:schemeClr val="accent4">
                      <a:tint val="86000"/>
                      <a:tint val="50000"/>
                      <a:satMod val="300000"/>
                    </a:schemeClr>
                  </a:gs>
                  <a:gs pos="35000">
                    <a:schemeClr val="accent4">
                      <a:tint val="86000"/>
                      <a:tint val="37000"/>
                      <a:satMod val="300000"/>
                    </a:schemeClr>
                  </a:gs>
                  <a:gs pos="100000">
                    <a:schemeClr val="accent4">
                      <a:tint val="86000"/>
                      <a:tint val="15000"/>
                      <a:satMod val="350000"/>
                    </a:schemeClr>
                  </a:gs>
                </a:gsLst>
                <a:lin ang="16200000" scaled="1"/>
              </a:gradFill>
              <a:ln>
                <a:noFill/>
              </a:ln>
              <a:effectLst>
                <a:outerShdw blurRad="40000" dist="20000" dir="5400000" rotWithShape="0">
                  <a:srgbClr val="000000">
                    <a:alpha val="38000"/>
                  </a:srgb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5-B5B6-4ED2-A52D-6E9B12147496}"/>
              </c:ext>
            </c:extLst>
          </c:dPt>
          <c:dPt>
            <c:idx val="3"/>
            <c:bubble3D val="0"/>
            <c:spPr>
              <a:gradFill rotWithShape="1">
                <a:gsLst>
                  <a:gs pos="0">
                    <a:schemeClr val="accent4">
                      <a:tint val="58000"/>
                      <a:tint val="50000"/>
                      <a:satMod val="300000"/>
                    </a:schemeClr>
                  </a:gs>
                  <a:gs pos="35000">
                    <a:schemeClr val="accent4">
                      <a:tint val="58000"/>
                      <a:tint val="37000"/>
                      <a:satMod val="300000"/>
                    </a:schemeClr>
                  </a:gs>
                  <a:gs pos="100000">
                    <a:schemeClr val="accent4">
                      <a:tint val="58000"/>
                      <a:tint val="15000"/>
                      <a:satMod val="350000"/>
                    </a:schemeClr>
                  </a:gs>
                </a:gsLst>
                <a:lin ang="16200000" scaled="1"/>
              </a:gradFill>
              <a:ln>
                <a:noFill/>
              </a:ln>
              <a:effectLst>
                <a:outerShdw blurRad="40000" dist="20000" dir="5400000" rotWithShape="0">
                  <a:srgbClr val="000000">
                    <a:alpha val="38000"/>
                  </a:srgb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7-B5B6-4ED2-A52D-6E9B12147496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lt-LT"/>
              </a:p>
            </c:txPr>
            <c:dLblPos val="inEnd"/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tx1">
                      <a:lumMod val="35000"/>
                      <a:lumOff val="65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Suvestinė!$B$11:$B$14</c:f>
              <c:strCache>
                <c:ptCount val="4"/>
                <c:pt idx="0">
                  <c:v>Lietuva</c:v>
                </c:pt>
                <c:pt idx="1">
                  <c:v>Europa</c:v>
                </c:pt>
                <c:pt idx="2">
                  <c:v>JAV</c:v>
                </c:pt>
                <c:pt idx="3">
                  <c:v>Kita</c:v>
                </c:pt>
              </c:strCache>
            </c:strRef>
          </c:cat>
          <c:val>
            <c:numRef>
              <c:f>Suvestinė!$F$11:$F$14</c:f>
              <c:numCache>
                <c:formatCode>0.00</c:formatCode>
                <c:ptCount val="4"/>
                <c:pt idx="0">
                  <c:v>19.263000000000002</c:v>
                </c:pt>
                <c:pt idx="1">
                  <c:v>11.821999999999999</c:v>
                </c:pt>
                <c:pt idx="2">
                  <c:v>67.634</c:v>
                </c:pt>
                <c:pt idx="3">
                  <c:v>1.2809999999999999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B5B6-4ED2-A52D-6E9B12147496}"/>
            </c:ext>
          </c:extLst>
        </c:ser>
        <c:dLbls>
          <c:dLblPos val="inEnd"/>
          <c:showLegendKey val="0"/>
          <c:showVal val="0"/>
          <c:showCatName val="1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lt-L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lt-LT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7">
  <a:schemeClr val="accent4"/>
</cs:colorStyle>
</file>

<file path=xl/charts/colors2.xml><?xml version="1.0" encoding="utf-8"?>
<cs:colorStyle xmlns:cs="http://schemas.microsoft.com/office/drawing/2012/chartStyle" xmlns:a="http://schemas.openxmlformats.org/drawingml/2006/main" meth="withinLinear" id="17">
  <a:schemeClr val="accent4"/>
</cs:colorStyle>
</file>

<file path=xl/charts/style1.xml><?xml version="1.0" encoding="utf-8"?>
<cs:chartStyle xmlns:cs="http://schemas.microsoft.com/office/drawing/2012/chartStyle" xmlns:a="http://schemas.openxmlformats.org/drawingml/2006/main" id="265">
  <cs:axisTitle>
    <cs:lnRef idx="0"/>
    <cs:fillRef idx="0"/>
    <cs:effectRef idx="0"/>
    <cs:fontRef idx="minor">
      <a:schemeClr val="tx1">
        <a:lumMod val="50000"/>
        <a:lumOff val="50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>
  <cs:dataPoint3D>
    <cs:lnRef idx="0"/>
    <cs:fillRef idx="2">
      <cs:styleClr val="auto"/>
    </cs:fillRef>
    <cs:effectRef idx="1"/>
    <cs:fontRef idx="minor">
      <a:schemeClr val="dk1"/>
    </cs:fontRef>
    <cs:spPr/>
  </cs:dataPoint3D>
  <cs:dataPointLine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158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Marker>
  <cs:dataPointMarkerLayout symbol="circle" size="4"/>
  <cs:dataPointWirefram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50000"/>
        <a:lumOff val="50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400" kern="1200" cap="none" spc="20" baseline="0"/>
  </cs:title>
  <cs:trendlin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65">
  <cs:axisTitle>
    <cs:lnRef idx="0"/>
    <cs:fillRef idx="0"/>
    <cs:effectRef idx="0"/>
    <cs:fontRef idx="minor">
      <a:schemeClr val="tx1">
        <a:lumMod val="50000"/>
        <a:lumOff val="50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>
  <cs:dataPoint3D>
    <cs:lnRef idx="0"/>
    <cs:fillRef idx="2">
      <cs:styleClr val="auto"/>
    </cs:fillRef>
    <cs:effectRef idx="1"/>
    <cs:fontRef idx="minor">
      <a:schemeClr val="dk1"/>
    </cs:fontRef>
    <cs:spPr/>
  </cs:dataPoint3D>
  <cs:dataPointLine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158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Marker>
  <cs:dataPointMarkerLayout symbol="circle" size="4"/>
  <cs:dataPointWirefram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50000"/>
        <a:lumOff val="50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400" kern="1200" cap="none" spc="20" baseline="0"/>
  </cs:title>
  <cs:trendlin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</xdr:colOff>
      <xdr:row>15</xdr:row>
      <xdr:rowOff>180975</xdr:rowOff>
    </xdr:from>
    <xdr:ext cx="4286249" cy="240982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B609D799-2520-453D-920B-8AE125E0979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1</xdr:col>
      <xdr:colOff>0</xdr:colOff>
      <xdr:row>30</xdr:row>
      <xdr:rowOff>104775</xdr:rowOff>
    </xdr:from>
    <xdr:ext cx="4333875" cy="249555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E6EC0EA4-F45F-4F74-AECC-533AB25147D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10391706-3ED5-429C-9D71-43F6070466C9}" name="Table1" displayName="Table1" ref="B10:G15" totalsRowCount="1" headerRowDxfId="144">
  <autoFilter ref="B10:G14" xr:uid="{00000000-0009-0000-0100-000001000000}"/>
  <tableColumns count="6">
    <tableColumn id="1" xr3:uid="{EA4A3E12-B8D8-4961-BE0D-6E671741608C}" name="Kategorija" totalsRowLabel="Total"/>
    <tableColumn id="2" xr3:uid="{B1D4AB7A-A301-4237-9698-10138A58DDE5}" name="Pajamos" totalsRowFunction="sum" dataDxfId="143" totalsRowDxfId="142"/>
    <tableColumn id="3" xr3:uid="{EF2C7DCB-636F-47CD-AFA5-0328B213767C}" name="Žiūrovų skaičius" totalsRowFunction="sum" dataDxfId="141" totalsRowDxfId="140"/>
    <tableColumn id="4" xr3:uid="{B35E9AFD-63B6-482B-A30C-AE7662557F0B}" name="Pajamos %" totalsRowFunction="sum" dataDxfId="139" totalsRowDxfId="138"/>
    <tableColumn id="5" xr3:uid="{25AB4298-8EFF-44EE-A5B9-7C10BCAEB05F}" name="Žiūrovų skaičius %" totalsRowFunction="sum" dataDxfId="137" totalsRowDxfId="136"/>
    <tableColumn id="6" xr3:uid="{29A0C5AF-ABCD-418F-8E2C-398D3DEEF050}" name="Filmų skaičius" totalsRowFunction="sum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840A9A82-E27F-47E0-8B69-93C4E1804690}" name="Table17" displayName="Table17" ref="B2:C7" totalsRowShown="0" headerRowDxfId="135">
  <autoFilter ref="B2:C7" xr:uid="{33189579-38D4-4F90-A4D3-5DC42EA940D1}"/>
  <tableColumns count="2">
    <tableColumn id="1" xr3:uid="{D50A81A5-1AAA-4A2B-B152-EE17EBC5522E}" name="Rodiklis"/>
    <tableColumn id="2" xr3:uid="{B3C5C810-67CE-4122-BB91-A8F9155C4C1C}" name="Reikšmė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FDED1099-FFA4-452F-9D5A-BF8E700D731F}" name="Table18" displayName="Table18" ref="A47:G89" totalsRowCount="1" headerRowDxfId="134">
  <autoFilter ref="A47:G88" xr:uid="{49569EC1-02CD-4A9F-8BE9-723492F99BDC}"/>
  <sortState xmlns:xlrd2="http://schemas.microsoft.com/office/spreadsheetml/2017/richdata2" ref="A48:G88">
    <sortCondition descending="1" ref="C48:C88"/>
  </sortState>
  <tableColumns count="7">
    <tableColumn id="7" xr3:uid="{77D21408-CF9C-47F9-A6BF-E4D9450A7367}" name="Eil. nr" totalsRowLabel="Total">
      <calculatedColumnFormula>IF(B48&lt;&gt;"",ROWS($B$48:B48),"")</calculatedColumnFormula>
    </tableColumn>
    <tableColumn id="1" xr3:uid="{00A040E9-AB28-4BA2-98FD-CFDDD253CA80}" name="Platintojas"/>
    <tableColumn id="2" xr3:uid="{517F5BF5-EBF3-46CC-99C7-1CDEB59EF4CB}" name="Pajamos" totalsRowFunction="sum" dataDxfId="133" totalsRowDxfId="132"/>
    <tableColumn id="3" xr3:uid="{D9FC474B-E49F-4898-9EC1-6C7604B2CA8D}" name="Žiūrovų skaičius" totalsRowFunction="sum" dataDxfId="131" totalsRowDxfId="130"/>
    <tableColumn id="4" xr3:uid="{D34D0A95-8AB6-48A1-91DD-211C5E9F71DF}" name="Filmų skaičius" totalsRowFunction="sum"/>
    <tableColumn id="5" xr3:uid="{12F055D3-ACC2-4273-800C-B9AA213DBE5E}" name="Pajamos %" totalsRowFunction="sum" totalsRowDxfId="129"/>
    <tableColumn id="6" xr3:uid="{783961B0-F149-49BC-951A-FC6202E18087}" name="Žiūrovų skaičius %" totalsRowFunction="sum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79E7442A-954F-4AE6-AFBF-1E600EEB4CB4}" name="Table21" displayName="Table21" ref="A93:F103" totalsRowShown="0" headerRowDxfId="128">
  <autoFilter ref="A93:F103" xr:uid="{EEFF2FD6-75F9-4E20-89DF-C227C5374B44}"/>
  <tableColumns count="6">
    <tableColumn id="7" xr3:uid="{E89A9158-6390-4424-8690-B2E71B6CD582}" name="Eil. Nr."/>
    <tableColumn id="1" xr3:uid="{BD9DA497-B41D-4A32-A4A8-33B210E1968D}" name="Filmo pavadinimas"/>
    <tableColumn id="3" xr3:uid="{EABDEB83-BECD-4667-82B7-0B355C1FA9FB}" name="Pajamos " dataDxfId="127"/>
    <tableColumn id="4" xr3:uid="{8E7384A8-591D-4362-8D1F-730DAE4B9D65}" name="Žiūrovų skaičius" dataDxfId="126"/>
    <tableColumn id="5" xr3:uid="{DD850A30-8763-42F6-9B61-85CA8D24959A}" name="Premjeros data" dataDxfId="125"/>
    <tableColumn id="6" xr3:uid="{D5B6E9E5-C563-4577-8832-E4BD22EC0942}" name="Platintojas" dataDxfId="124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B55F3905-8713-43BD-BD73-571DBECF7662}" name="Table19" displayName="Table19" ref="A1:E382" totalsRowShown="0">
  <autoFilter ref="A1:E382" xr:uid="{FA5DF7D7-85A1-4630-87AF-C01738864497}"/>
  <tableColumns count="5">
    <tableColumn id="1" xr3:uid="{55E2F953-E472-4C85-855C-E78A957BF1C1}" name="Platintojas"/>
    <tableColumn id="2" xr3:uid="{B1860DAF-BC4D-4DFF-9AA6-4551D98F7883}" name="Filmo pavadinimas"/>
    <tableColumn id="3" xr3:uid="{27579B3D-198E-4189-9097-0FC366AE8E07}" name="Pajamos " dataDxfId="147"/>
    <tableColumn id="4" xr3:uid="{0155A196-6F92-4217-909A-A8B310BA2148}" name="Žiūrovų skaičius" dataDxfId="146"/>
    <tableColumn id="5" xr3:uid="{F378043B-FBAE-43F4-ADA1-1AD099239252}" name="Premjeros data" dataDxfId="145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_2022" displayName="_2022" ref="A5:I347" totalsRowCount="1" headerRowDxfId="123" dataDxfId="121" headerRowBorderDxfId="122" tableBorderDxfId="120">
  <autoFilter ref="A5:I346" xr:uid="{00000000-0009-0000-0100-000001000000}"/>
  <sortState xmlns:xlrd2="http://schemas.microsoft.com/office/spreadsheetml/2017/richdata2" ref="A6:I346">
    <sortCondition descending="1" ref="E6:E346"/>
  </sortState>
  <tableColumns count="9">
    <tableColumn id="1" xr3:uid="{00000000-0010-0000-0000-000001000000}" name="Eil. Nr." totalsRowLabel="Total" dataDxfId="119">
      <calculatedColumnFormula>IF(B6&lt;&gt;"",ROWS($B$6:B6),"")</calculatedColumnFormula>
    </tableColumn>
    <tableColumn id="2" xr3:uid="{00000000-0010-0000-0000-000002000000}" name="Filmo pavadinimas" totalsRowFunction="count" dataDxfId="118"/>
    <tableColumn id="9" xr3:uid="{00000000-0010-0000-0000-000009000000}" name="Filmo pavadinimas originalo kalba" dataDxfId="117"/>
    <tableColumn id="3" xr3:uid="{00000000-0010-0000-0000-000003000000}" name="Kilmės šalis" dataDxfId="116" totalsRowDxfId="7"/>
    <tableColumn id="4" xr3:uid="{00000000-0010-0000-0000-000004000000}" name="Pajamos" totalsRowFunction="sum" dataDxfId="115" totalsRowDxfId="6"/>
    <tableColumn id="5" xr3:uid="{00000000-0010-0000-0000-000005000000}" name="Žiūrovų skaičius" totalsRowFunction="sum" dataDxfId="114" totalsRowDxfId="5"/>
    <tableColumn id="6" xr3:uid="{00000000-0010-0000-0000-000006000000}" name="Kopijų skaičius" dataDxfId="113"/>
    <tableColumn id="7" xr3:uid="{00000000-0010-0000-0000-000007000000}" name="Premjeros data" dataDxfId="112"/>
    <tableColumn id="8" xr3:uid="{00000000-0010-0000-0000-000008000000}" name="Platintojas" dataDxfId="111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Sausis" displayName="Sausis" ref="A5:I61" totalsRowCount="1" headerRowDxfId="110" dataDxfId="108" headerRowBorderDxfId="109" tableBorderDxfId="107" totalsRowBorderDxfId="106">
  <autoFilter ref="A5:I60" xr:uid="{00000000-0009-0000-0100-000002000000}"/>
  <sortState xmlns:xlrd2="http://schemas.microsoft.com/office/spreadsheetml/2017/richdata2" ref="A6:I60">
    <sortCondition descending="1" ref="E6:E60"/>
  </sortState>
  <tableColumns count="9">
    <tableColumn id="1" xr3:uid="{00000000-0010-0000-0100-000001000000}" name="Eil. Nr." dataDxfId="105" totalsRowDxfId="104">
      <calculatedColumnFormula>IF(B6&lt;&gt;"",ROWS($B$6:B6),"")</calculatedColumnFormula>
    </tableColumn>
    <tableColumn id="2" xr3:uid="{00000000-0010-0000-0100-000002000000}" name="Filmo pavadinimas" dataDxfId="103" totalsRowDxfId="102"/>
    <tableColumn id="9" xr3:uid="{00000000-0010-0000-0100-000009000000}" name="Filmo pavadinimas originalo kalba" dataDxfId="101" totalsRowDxfId="100"/>
    <tableColumn id="3" xr3:uid="{00000000-0010-0000-0100-000003000000}" name="Kilmės šalis" dataDxfId="99" totalsRowDxfId="98"/>
    <tableColumn id="4" xr3:uid="{00000000-0010-0000-0100-000004000000}" name="Pajamos" totalsRowFunction="sum" dataDxfId="97" totalsRowDxfId="96"/>
    <tableColumn id="5" xr3:uid="{00000000-0010-0000-0100-000005000000}" name="Žiūrovų skaičius" totalsRowFunction="sum" dataDxfId="95" totalsRowDxfId="94"/>
    <tableColumn id="6" xr3:uid="{00000000-0010-0000-0100-000006000000}" name="Kopijų skaičius" dataDxfId="93" totalsRowDxfId="92"/>
    <tableColumn id="7" xr3:uid="{00000000-0010-0000-0100-000007000000}" name="Premjeros data" dataDxfId="91" totalsRowDxfId="90"/>
    <tableColumn id="8" xr3:uid="{00000000-0010-0000-0100-000008000000}" name="Platintojas" dataDxfId="89" totalsRowDxfId="88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3_Vasaris" displayName="Table3_Vasaris" ref="A5:I77" totalsRowCount="1">
  <autoFilter ref="A5:I76" xr:uid="{00000000-0009-0000-0100-000003000000}"/>
  <sortState xmlns:xlrd2="http://schemas.microsoft.com/office/spreadsheetml/2017/richdata2" ref="A6:I76">
    <sortCondition descending="1" ref="E6:E76"/>
  </sortState>
  <tableColumns count="9">
    <tableColumn id="1" xr3:uid="{00000000-0010-0000-0200-000001000000}" name="Eil. Nr.">
      <calculatedColumnFormula>IF(B6&lt;&gt;"",ROWS($B$6:B6),"")</calculatedColumnFormula>
    </tableColumn>
    <tableColumn id="2" xr3:uid="{00000000-0010-0000-0200-000002000000}" name="Filmo pavadinimas"/>
    <tableColumn id="9" xr3:uid="{00000000-0010-0000-0200-000009000000}" name="Filmo pavadinimas originalo kalba" dataDxfId="87"/>
    <tableColumn id="3" xr3:uid="{00000000-0010-0000-0200-000003000000}" name="Kilmės šalis" dataDxfId="86"/>
    <tableColumn id="4" xr3:uid="{00000000-0010-0000-0200-000004000000}" name="Pajamos" totalsRowFunction="sum" dataDxfId="85" totalsRowDxfId="84"/>
    <tableColumn id="5" xr3:uid="{00000000-0010-0000-0200-000005000000}" name="Žiūrovų skaičius" totalsRowFunction="sum" totalsRowDxfId="83"/>
    <tableColumn id="6" xr3:uid="{00000000-0010-0000-0200-000006000000}" name="Kopijų skaičius"/>
    <tableColumn id="7" xr3:uid="{00000000-0010-0000-0200-000007000000}" name="Premjeros data" dataDxfId="82" totalsRowDxfId="81"/>
    <tableColumn id="8" xr3:uid="{00000000-0010-0000-0200-000008000000}" name="Platintojas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7D6BFC91-D9F1-42B6-A88B-8A12159625D0}" name="Kovas" displayName="Kovas" ref="A5:I75" totalsRowCount="1">
  <autoFilter ref="A5:I74" xr:uid="{00000000-0009-0000-0100-000003000000}"/>
  <sortState xmlns:xlrd2="http://schemas.microsoft.com/office/spreadsheetml/2017/richdata2" ref="A6:I74">
    <sortCondition descending="1" ref="E6:E74"/>
  </sortState>
  <tableColumns count="9">
    <tableColumn id="1" xr3:uid="{301A6FB3-84B9-43DF-A74F-E3E52E24794D}" name="Eil. Nr.">
      <calculatedColumnFormula>IF(B6&lt;&gt;"",ROWS($B$6:B6),"")</calculatedColumnFormula>
    </tableColumn>
    <tableColumn id="2" xr3:uid="{F08BE884-62F5-471E-A90B-4FA23F1BB163}" name="Filmo pavadinimas"/>
    <tableColumn id="9" xr3:uid="{6FD41282-77FE-4808-B249-9D067E191956}" name="Filmo pavadinimas originalo kalba" dataDxfId="80"/>
    <tableColumn id="3" xr3:uid="{014A7E19-4036-4F31-99AC-8643345092AA}" name="Kilmės šalis" dataDxfId="79"/>
    <tableColumn id="4" xr3:uid="{86818293-0190-4841-A08D-C7F9180B83B6}" name="Pajamos" totalsRowFunction="sum" dataDxfId="78" totalsRowDxfId="77"/>
    <tableColumn id="5" xr3:uid="{3890061D-55B4-4D00-ADAF-338FCB518800}" name="Žiūrovų skaičius" totalsRowFunction="sum" totalsRowDxfId="76"/>
    <tableColumn id="6" xr3:uid="{C09CF33F-F52F-4808-B6F0-2A056B892E87}" name="Kopijų skaičius"/>
    <tableColumn id="7" xr3:uid="{E2DEFEE4-4E1E-4BEB-946B-42DB4345A8A1}" name="Premjeros data" dataDxfId="75" totalsRowDxfId="74"/>
    <tableColumn id="8" xr3:uid="{3F69D290-D492-486C-9634-ED3993A72D94}" name="Platintojas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le3_Balandis" displayName="Table3_Balandis" ref="A5:I102" totalsRowCount="1">
  <autoFilter ref="A5:I101" xr:uid="{00000000-0009-0000-0100-000005000000}"/>
  <sortState xmlns:xlrd2="http://schemas.microsoft.com/office/spreadsheetml/2017/richdata2" ref="A6:I101">
    <sortCondition descending="1" ref="E6:E101"/>
  </sortState>
  <tableColumns count="9">
    <tableColumn id="1" xr3:uid="{00000000-0010-0000-0400-000001000000}" name="Eil. Nr.">
      <calculatedColumnFormula>IF(B6&lt;&gt;"",ROWS($B$6:B6),"")</calculatedColumnFormula>
    </tableColumn>
    <tableColumn id="2" xr3:uid="{00000000-0010-0000-0400-000002000000}" name="Filmo pavadinimas"/>
    <tableColumn id="9" xr3:uid="{00000000-0010-0000-0400-000009000000}" name="Filmo pavadinimas originalo kalba" dataDxfId="73"/>
    <tableColumn id="3" xr3:uid="{00000000-0010-0000-0400-000003000000}" name="Kilmės šalis" dataDxfId="72" totalsRowDxfId="71"/>
    <tableColumn id="4" xr3:uid="{00000000-0010-0000-0400-000004000000}" name="Pajamos" totalsRowFunction="sum" dataDxfId="70" totalsRowDxfId="69"/>
    <tableColumn id="5" xr3:uid="{00000000-0010-0000-0400-000005000000}" name="Žiūrovų skaičius" totalsRowFunction="sum" totalsRowDxfId="68"/>
    <tableColumn id="6" xr3:uid="{00000000-0010-0000-0400-000006000000}" name="Kopijų skaičius"/>
    <tableColumn id="7" xr3:uid="{00000000-0010-0000-0400-000007000000}" name="Premjeros data" dataDxfId="67" totalsRowDxfId="66"/>
    <tableColumn id="8" xr3:uid="{00000000-0010-0000-0400-000008000000}" name="Platintojas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Table3_Gegužė" displayName="Table3_Gegužė" ref="A5:I96" totalsRowCount="1">
  <autoFilter ref="A5:I95" xr:uid="{00000000-0009-0000-0100-000006000000}"/>
  <sortState xmlns:xlrd2="http://schemas.microsoft.com/office/spreadsheetml/2017/richdata2" ref="A6:I95">
    <sortCondition descending="1" ref="E6:E95"/>
  </sortState>
  <tableColumns count="9">
    <tableColumn id="1" xr3:uid="{00000000-0010-0000-0500-000001000000}" name="Eil. Nr.">
      <calculatedColumnFormula>IF(B6&lt;&gt;"",ROWS($B$6:B6),"")</calculatedColumnFormula>
    </tableColumn>
    <tableColumn id="2" xr3:uid="{00000000-0010-0000-0500-000002000000}" name="Filmo pavadinimas"/>
    <tableColumn id="9" xr3:uid="{00000000-0010-0000-0500-000009000000}" name="Filmo pavadinimas originalo kalba" dataDxfId="65"/>
    <tableColumn id="3" xr3:uid="{00000000-0010-0000-0500-000003000000}" name="Kilmės šalis" dataDxfId="64" totalsRowDxfId="63"/>
    <tableColumn id="4" xr3:uid="{00000000-0010-0000-0500-000004000000}" name="Pajamos" totalsRowFunction="sum" dataDxfId="62" totalsRowDxfId="61"/>
    <tableColumn id="5" xr3:uid="{00000000-0010-0000-0500-000005000000}" name="Žiūrovų skaičius" totalsRowFunction="sum" totalsRowDxfId="60"/>
    <tableColumn id="6" xr3:uid="{00000000-0010-0000-0500-000006000000}" name="Kopijų skaičius"/>
    <tableColumn id="7" xr3:uid="{00000000-0010-0000-0500-000007000000}" name="Premjeros data" dataDxfId="59" totalsRowDxfId="58"/>
    <tableColumn id="8" xr3:uid="{00000000-0010-0000-0500-000008000000}" name="Platintojas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Table3_Birželis" displayName="Table3_Birželis" ref="A5:I89" totalsRowCount="1">
  <autoFilter ref="A5:I88" xr:uid="{00000000-0009-0000-0100-000007000000}"/>
  <sortState xmlns:xlrd2="http://schemas.microsoft.com/office/spreadsheetml/2017/richdata2" ref="A6:I88">
    <sortCondition descending="1" ref="E6:E88"/>
  </sortState>
  <tableColumns count="9">
    <tableColumn id="1" xr3:uid="{00000000-0010-0000-0600-000001000000}" name="Eil. Nr.">
      <calculatedColumnFormula>IF(B6&lt;&gt;"",ROWS($B$6:B6),"")</calculatedColumnFormula>
    </tableColumn>
    <tableColumn id="2" xr3:uid="{00000000-0010-0000-0600-000002000000}" name="Filmo pavadinimas"/>
    <tableColumn id="9" xr3:uid="{00000000-0010-0000-0600-000009000000}" name="Filmo pavadinimas originalo kalba" dataDxfId="57"/>
    <tableColumn id="3" xr3:uid="{00000000-0010-0000-0600-000003000000}" name="Kilmės šalis" dataDxfId="56" totalsRowDxfId="55"/>
    <tableColumn id="4" xr3:uid="{00000000-0010-0000-0600-000004000000}" name="Pajamos" totalsRowFunction="sum" dataDxfId="54" totalsRowDxfId="53"/>
    <tableColumn id="5" xr3:uid="{00000000-0010-0000-0600-000005000000}" name="Žiūrovų skaičius" totalsRowFunction="sum" totalsRowDxfId="52"/>
    <tableColumn id="6" xr3:uid="{00000000-0010-0000-0600-000006000000}" name="Kopijų skaičius"/>
    <tableColumn id="7" xr3:uid="{00000000-0010-0000-0600-000007000000}" name="Premjeros data" dataDxfId="51" totalsRowDxfId="50"/>
    <tableColumn id="8" xr3:uid="{00000000-0010-0000-0600-000008000000}" name="Platintojas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7000000}" name="Table3_Liepa" displayName="Table3_Liepa" ref="A5:I67" totalsRowCount="1">
  <autoFilter ref="A5:I66" xr:uid="{00000000-0009-0000-0100-000008000000}"/>
  <sortState xmlns:xlrd2="http://schemas.microsoft.com/office/spreadsheetml/2017/richdata2" ref="A6:I66">
    <sortCondition descending="1" ref="E6:E66"/>
  </sortState>
  <tableColumns count="9">
    <tableColumn id="1" xr3:uid="{00000000-0010-0000-0700-000001000000}" name="Eil. Nr.">
      <calculatedColumnFormula>IF(B6&lt;&gt;"",ROWS($B$6:B6),"")</calculatedColumnFormula>
    </tableColumn>
    <tableColumn id="2" xr3:uid="{00000000-0010-0000-0700-000002000000}" name="Filmo pavadinimas"/>
    <tableColumn id="9" xr3:uid="{00000000-0010-0000-0700-000009000000}" name="Filmo pavadinimas originalo kalba" dataDxfId="49"/>
    <tableColumn id="3" xr3:uid="{00000000-0010-0000-0700-000003000000}" name="Kilmės šalis" dataDxfId="48"/>
    <tableColumn id="4" xr3:uid="{00000000-0010-0000-0700-000004000000}" name="Pajamos" totalsRowFunction="sum" dataDxfId="47" totalsRowDxfId="46"/>
    <tableColumn id="5" xr3:uid="{00000000-0010-0000-0700-000005000000}" name="Žiūrovų skaičius" totalsRowFunction="sum" totalsRowDxfId="45"/>
    <tableColumn id="6" xr3:uid="{00000000-0010-0000-0700-000006000000}" name="Kopijų skaičius"/>
    <tableColumn id="7" xr3:uid="{00000000-0010-0000-0700-000007000000}" name="Premjeros data" dataDxfId="44" totalsRowDxfId="43"/>
    <tableColumn id="8" xr3:uid="{00000000-0010-0000-0700-000008000000}" name="Platintojas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8000000}" name="Table3_Rugpjūtis" displayName="Table3_Rugpjūtis" ref="A5:I80" totalsRowCount="1">
  <autoFilter ref="A5:I79" xr:uid="{00000000-0009-0000-0100-000009000000}"/>
  <sortState xmlns:xlrd2="http://schemas.microsoft.com/office/spreadsheetml/2017/richdata2" ref="A6:I79">
    <sortCondition descending="1" ref="E6:E79"/>
  </sortState>
  <tableColumns count="9">
    <tableColumn id="1" xr3:uid="{00000000-0010-0000-0800-000001000000}" name="Eil. Nr.">
      <calculatedColumnFormula>IF(B6&lt;&gt;"",ROWS($B$6:B6),"")</calculatedColumnFormula>
    </tableColumn>
    <tableColumn id="2" xr3:uid="{00000000-0010-0000-0800-000002000000}" name="Filmo pavadinimas"/>
    <tableColumn id="9" xr3:uid="{00000000-0010-0000-0800-000009000000}" name="Filmo pavadinimas originalo kalba" dataDxfId="42"/>
    <tableColumn id="3" xr3:uid="{00000000-0010-0000-0800-000003000000}" name="Kilmės šalis" dataDxfId="41" totalsRowDxfId="40"/>
    <tableColumn id="4" xr3:uid="{00000000-0010-0000-0800-000004000000}" name="Pajamos" totalsRowFunction="sum" dataDxfId="39" totalsRowDxfId="38"/>
    <tableColumn id="5" xr3:uid="{00000000-0010-0000-0800-000005000000}" name="Žiūrovų skaičius" totalsRowFunction="sum" totalsRowDxfId="37"/>
    <tableColumn id="6" xr3:uid="{00000000-0010-0000-0800-000006000000}" name="Kopijų skaičius"/>
    <tableColumn id="7" xr3:uid="{00000000-0010-0000-0800-000007000000}" name="Premjeros data" dataDxfId="36" totalsRowDxfId="35"/>
    <tableColumn id="8" xr3:uid="{00000000-0010-0000-0800-000008000000}" name="Platintojas"/>
  </tableColumns>
  <tableStyleInfo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9000000}" name="Table3_Rugsėjis" displayName="Table3_Rugsėjis" ref="A5:I70" totalsRowCount="1">
  <sortState xmlns:xlrd2="http://schemas.microsoft.com/office/spreadsheetml/2017/richdata2" ref="A6:I69">
    <sortCondition descending="1" ref="E6:E69"/>
  </sortState>
  <tableColumns count="9">
    <tableColumn id="1" xr3:uid="{00000000-0010-0000-0900-000001000000}" name="Eil. Nr.">
      <calculatedColumnFormula>IF(B6&lt;&gt;"",ROWS($B$6:B6),"")</calculatedColumnFormula>
    </tableColumn>
    <tableColumn id="2" xr3:uid="{00000000-0010-0000-0900-000002000000}" name="Filmo pavadinimas"/>
    <tableColumn id="9" xr3:uid="{00000000-0010-0000-0900-000009000000}" name="Filmo pavadinimas originalo kalba" dataDxfId="34"/>
    <tableColumn id="3" xr3:uid="{00000000-0010-0000-0900-000003000000}" name="Kilmės šalis" dataDxfId="33"/>
    <tableColumn id="4" xr3:uid="{00000000-0010-0000-0900-000004000000}" name="Pajamos" totalsRowFunction="sum" dataDxfId="32" totalsRowDxfId="31"/>
    <tableColumn id="5" xr3:uid="{00000000-0010-0000-0900-000005000000}" name="Žiūrovų skaičius" totalsRowFunction="sum" totalsRowDxfId="30"/>
    <tableColumn id="6" xr3:uid="{00000000-0010-0000-0900-000006000000}" name="Kopijų skaičius"/>
    <tableColumn id="7" xr3:uid="{00000000-0010-0000-0900-000007000000}" name="Premjeros data" dataDxfId="29" totalsRowDxfId="28"/>
    <tableColumn id="8" xr3:uid="{00000000-0010-0000-0900-000008000000}" name="Platintojas"/>
  </tableColumns>
  <tableStyleInfo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A000000}" name="Table3_Spalis" displayName="Table3_Spalis" ref="A5:I80" totalsRowCount="1">
  <autoFilter ref="A5:I79" xr:uid="{00000000-0009-0000-0100-00000B000000}"/>
  <sortState xmlns:xlrd2="http://schemas.microsoft.com/office/spreadsheetml/2017/richdata2" ref="A6:I79">
    <sortCondition descending="1" ref="E6:E79"/>
  </sortState>
  <tableColumns count="9">
    <tableColumn id="1" xr3:uid="{00000000-0010-0000-0A00-000001000000}" name="Eil. Nr.">
      <calculatedColumnFormula>IF(B6&lt;&gt;"",ROWS($B$6:B6),"")</calculatedColumnFormula>
    </tableColumn>
    <tableColumn id="2" xr3:uid="{00000000-0010-0000-0A00-000002000000}" name="Filmo pavadinimas"/>
    <tableColumn id="9" xr3:uid="{00000000-0010-0000-0A00-000009000000}" name="Filmo pavadinimas originalo kalba" dataDxfId="27"/>
    <tableColumn id="3" xr3:uid="{00000000-0010-0000-0A00-000003000000}" name="Kilmės šalis" dataDxfId="26" totalsRowDxfId="25"/>
    <tableColumn id="4" xr3:uid="{00000000-0010-0000-0A00-000004000000}" name="Pajamos" totalsRowFunction="sum" dataDxfId="24" totalsRowDxfId="23"/>
    <tableColumn id="5" xr3:uid="{00000000-0010-0000-0A00-000005000000}" name="Žiūrovų skaičius" totalsRowFunction="sum" totalsRowDxfId="22"/>
    <tableColumn id="6" xr3:uid="{00000000-0010-0000-0A00-000006000000}" name="Kopijų skaičius"/>
    <tableColumn id="7" xr3:uid="{00000000-0010-0000-0A00-000007000000}" name="Premjeros data" dataDxfId="21" totalsRowDxfId="20"/>
    <tableColumn id="8" xr3:uid="{00000000-0010-0000-0A00-000008000000}" name="Platintojas"/>
  </tableColumns>
  <tableStyleInfo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B000000}" name="Table3_Lapkritis" displayName="Table3_Lapkritis" ref="A5:I85" totalsRowCount="1">
  <autoFilter ref="A5:I84" xr:uid="{00000000-0009-0000-0100-00000C000000}"/>
  <sortState xmlns:xlrd2="http://schemas.microsoft.com/office/spreadsheetml/2017/richdata2" ref="A6:I84">
    <sortCondition descending="1" ref="E6:E84"/>
  </sortState>
  <tableColumns count="9">
    <tableColumn id="1" xr3:uid="{00000000-0010-0000-0B00-000001000000}" name="Eil. Nr.">
      <calculatedColumnFormula>IF(B6&lt;&gt;"",ROWS($B$6:B6),"")</calculatedColumnFormula>
    </tableColumn>
    <tableColumn id="2" xr3:uid="{00000000-0010-0000-0B00-000002000000}" name="Filmo pavadinimas"/>
    <tableColumn id="9" xr3:uid="{00000000-0010-0000-0B00-000009000000}" name="Filmo pavadinimas originalo kalba" dataDxfId="19"/>
    <tableColumn id="3" xr3:uid="{00000000-0010-0000-0B00-000003000000}" name="Kilmės šalis" dataDxfId="18" totalsRowDxfId="17"/>
    <tableColumn id="4" xr3:uid="{00000000-0010-0000-0B00-000004000000}" name="Pajamos" totalsRowFunction="sum" dataDxfId="16" totalsRowDxfId="15"/>
    <tableColumn id="5" xr3:uid="{00000000-0010-0000-0B00-000005000000}" name="Žiūrovų skaičius" totalsRowFunction="sum" totalsRowDxfId="14"/>
    <tableColumn id="6" xr3:uid="{00000000-0010-0000-0B00-000006000000}" name="Kopijų skaičius"/>
    <tableColumn id="7" xr3:uid="{00000000-0010-0000-0B00-000007000000}" name="Premjeros data" dataDxfId="13" totalsRowDxfId="12"/>
    <tableColumn id="8" xr3:uid="{00000000-0010-0000-0B00-000008000000}" name="Platintojas"/>
  </tableColumns>
  <tableStyleInfo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0C000000}" name="Table3_Gruodis" displayName="Table3_Gruodis" ref="A5:I97" totalsRowCount="1">
  <autoFilter ref="A5:I96" xr:uid="{00000000-0009-0000-0100-00000D000000}"/>
  <sortState xmlns:xlrd2="http://schemas.microsoft.com/office/spreadsheetml/2017/richdata2" ref="A6:I96">
    <sortCondition descending="1" ref="E6:E96"/>
  </sortState>
  <tableColumns count="9">
    <tableColumn id="1" xr3:uid="{00000000-0010-0000-0C00-000001000000}" name="Eil. Nr." totalsRowLabel=" ">
      <calculatedColumnFormula>IF(B6&lt;&gt;"",ROWS($B$6:B6),"")</calculatedColumnFormula>
    </tableColumn>
    <tableColumn id="2" xr3:uid="{00000000-0010-0000-0C00-000002000000}" name="Filmo pavadinimas"/>
    <tableColumn id="9" xr3:uid="{00000000-0010-0000-0C00-000009000000}" name="Filmo pavadinimas originalo kalba" dataDxfId="11" totalsRowDxfId="4"/>
    <tableColumn id="3" xr3:uid="{00000000-0010-0000-0C00-000003000000}" name="Kilmės šalis" dataDxfId="10" totalsRowDxfId="3"/>
    <tableColumn id="4" xr3:uid="{00000000-0010-0000-0C00-000004000000}" name="Pajamos" totalsRowFunction="sum" dataDxfId="9" totalsRowDxfId="2"/>
    <tableColumn id="5" xr3:uid="{00000000-0010-0000-0C00-000005000000}" name="Žiūrovų skaičius" totalsRowFunction="sum" totalsRowDxfId="1"/>
    <tableColumn id="6" xr3:uid="{00000000-0010-0000-0C00-000006000000}" name="Kopijų skaičius"/>
    <tableColumn id="7" xr3:uid="{00000000-0010-0000-0C00-000007000000}" name="Premjeros data" dataDxfId="8" totalsRowDxfId="0"/>
    <tableColumn id="8" xr3:uid="{00000000-0010-0000-0C00-000008000000}" name="Platintojas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table" Target="../tables/table4.xml"/><Relationship Id="rId5" Type="http://schemas.openxmlformats.org/officeDocument/2006/relationships/table" Target="../tables/table3.xml"/><Relationship Id="rId4" Type="http://schemas.openxmlformats.org/officeDocument/2006/relationships/table" Target="../tables/table2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4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5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6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7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02E00-0270-49B5-9302-5A2F98EF1DCE}">
  <dimension ref="A1:O115"/>
  <sheetViews>
    <sheetView tabSelected="1" workbookViewId="0">
      <selection activeCell="B3" sqref="B3"/>
    </sheetView>
  </sheetViews>
  <sheetFormatPr defaultColWidth="0" defaultRowHeight="14.4" customHeight="1" zeroHeight="1" x14ac:dyDescent="0.3"/>
  <cols>
    <col min="1" max="1" width="6.44140625" customWidth="1"/>
    <col min="2" max="2" width="31.109375" customWidth="1"/>
    <col min="3" max="3" width="18" style="19" customWidth="1"/>
    <col min="4" max="4" width="18" style="12" customWidth="1"/>
    <col min="5" max="7" width="18" customWidth="1"/>
    <col min="8" max="8" width="8.88671875" customWidth="1"/>
    <col min="9" max="10" width="18" customWidth="1"/>
    <col min="11" max="11" width="23.33203125" customWidth="1"/>
    <col min="12" max="15" width="8.88671875" customWidth="1"/>
    <col min="16" max="16384" width="8.88671875" hidden="1"/>
  </cols>
  <sheetData>
    <row r="1" spans="2:7" x14ac:dyDescent="0.3">
      <c r="B1" s="13">
        <v>2022</v>
      </c>
      <c r="C1" s="51"/>
    </row>
    <row r="2" spans="2:7" x14ac:dyDescent="0.3">
      <c r="B2" s="51" t="s">
        <v>853</v>
      </c>
      <c r="C2" s="51" t="s">
        <v>854</v>
      </c>
      <c r="E2" s="12" t="s">
        <v>11</v>
      </c>
    </row>
    <row r="3" spans="2:7" x14ac:dyDescent="0.3">
      <c r="B3" t="s">
        <v>855</v>
      </c>
      <c r="C3">
        <v>234</v>
      </c>
      <c r="E3" s="52" t="s">
        <v>11</v>
      </c>
    </row>
    <row r="4" spans="2:7" x14ac:dyDescent="0.3">
      <c r="B4" t="s">
        <v>856</v>
      </c>
      <c r="C4">
        <v>26</v>
      </c>
    </row>
    <row r="5" spans="2:7" x14ac:dyDescent="0.3">
      <c r="B5" t="s">
        <v>857</v>
      </c>
      <c r="C5" s="12">
        <v>341</v>
      </c>
    </row>
    <row r="6" spans="2:7" x14ac:dyDescent="0.3">
      <c r="B6" t="s">
        <v>858</v>
      </c>
      <c r="C6" s="19">
        <v>18099895.289999999</v>
      </c>
      <c r="E6" s="19" t="s">
        <v>11</v>
      </c>
    </row>
    <row r="7" spans="2:7" x14ac:dyDescent="0.3">
      <c r="B7" t="s">
        <v>859</v>
      </c>
      <c r="C7" s="12">
        <v>2993612</v>
      </c>
    </row>
    <row r="8" spans="2:7" x14ac:dyDescent="0.3"/>
    <row r="9" spans="2:7" x14ac:dyDescent="0.3">
      <c r="B9" s="53" t="s">
        <v>860</v>
      </c>
      <c r="C9" s="53"/>
      <c r="D9" s="53"/>
      <c r="E9" s="53"/>
      <c r="F9" s="53"/>
      <c r="G9" s="53"/>
    </row>
    <row r="10" spans="2:7" x14ac:dyDescent="0.3">
      <c r="B10" s="51" t="s">
        <v>861</v>
      </c>
      <c r="C10" s="54" t="s">
        <v>5</v>
      </c>
      <c r="D10" s="55" t="s">
        <v>6</v>
      </c>
      <c r="E10" s="51" t="s">
        <v>862</v>
      </c>
      <c r="F10" s="51" t="s">
        <v>863</v>
      </c>
      <c r="G10" s="51" t="s">
        <v>864</v>
      </c>
    </row>
    <row r="11" spans="2:7" x14ac:dyDescent="0.3">
      <c r="B11" t="s">
        <v>865</v>
      </c>
      <c r="C11" s="19">
        <v>3680847.2</v>
      </c>
      <c r="D11" s="12">
        <v>576666</v>
      </c>
      <c r="E11" s="52">
        <v>20.335999999999999</v>
      </c>
      <c r="F11" s="52">
        <v>19.263000000000002</v>
      </c>
      <c r="G11">
        <v>35</v>
      </c>
    </row>
    <row r="12" spans="2:7" x14ac:dyDescent="0.3">
      <c r="B12" t="s">
        <v>866</v>
      </c>
      <c r="C12" s="19">
        <v>1843392.49</v>
      </c>
      <c r="D12" s="12">
        <v>353908</v>
      </c>
      <c r="E12" s="52">
        <v>10.185</v>
      </c>
      <c r="F12" s="52">
        <v>11.821999999999999</v>
      </c>
      <c r="G12">
        <v>183</v>
      </c>
    </row>
    <row r="13" spans="2:7" x14ac:dyDescent="0.3">
      <c r="B13" t="s">
        <v>867</v>
      </c>
      <c r="C13" s="19">
        <v>12373399.289999999</v>
      </c>
      <c r="D13" s="12">
        <v>2024697</v>
      </c>
      <c r="E13" s="52">
        <v>68.361999999999995</v>
      </c>
      <c r="F13" s="52">
        <v>67.634</v>
      </c>
      <c r="G13">
        <v>110</v>
      </c>
    </row>
    <row r="14" spans="2:7" x14ac:dyDescent="0.3">
      <c r="B14" t="s">
        <v>868</v>
      </c>
      <c r="C14" s="19">
        <v>202256.31</v>
      </c>
      <c r="D14" s="12">
        <v>38341</v>
      </c>
      <c r="E14" s="52">
        <v>1.117</v>
      </c>
      <c r="F14" s="52">
        <v>1.2809999999999999</v>
      </c>
      <c r="G14">
        <v>13</v>
      </c>
    </row>
    <row r="15" spans="2:7" x14ac:dyDescent="0.3">
      <c r="B15" t="s">
        <v>12</v>
      </c>
      <c r="C15" s="19">
        <f>SUBTOTAL(109,Table1[Pajamos])</f>
        <v>18099895.289999999</v>
      </c>
      <c r="D15" s="12">
        <f>SUBTOTAL(109,Table1[Žiūrovų skaičius])</f>
        <v>2993612</v>
      </c>
      <c r="E15" s="57">
        <f>SUBTOTAL(109,Table1[Pajamos %])</f>
        <v>100</v>
      </c>
      <c r="F15" s="52">
        <f>SUBTOTAL(109,Table1[Žiūrovų skaičius %])</f>
        <v>100</v>
      </c>
      <c r="G15">
        <f>SUBTOTAL(109,Table1[Filmų skaičius])</f>
        <v>341</v>
      </c>
    </row>
    <row r="16" spans="2:7" x14ac:dyDescent="0.3"/>
    <row r="17" x14ac:dyDescent="0.3"/>
    <row r="18" x14ac:dyDescent="0.3"/>
    <row r="19" x14ac:dyDescent="0.3"/>
    <row r="20" x14ac:dyDescent="0.3"/>
    <row r="21" x14ac:dyDescent="0.3"/>
    <row r="22" x14ac:dyDescent="0.3"/>
    <row r="23" x14ac:dyDescent="0.3"/>
    <row r="24" x14ac:dyDescent="0.3"/>
    <row r="25" x14ac:dyDescent="0.3"/>
    <row r="26" x14ac:dyDescent="0.3"/>
    <row r="27" x14ac:dyDescent="0.3"/>
    <row r="28" x14ac:dyDescent="0.3"/>
    <row r="29" x14ac:dyDescent="0.3"/>
    <row r="30" x14ac:dyDescent="0.3"/>
    <row r="31" x14ac:dyDescent="0.3"/>
    <row r="32" x14ac:dyDescent="0.3"/>
    <row r="33" spans="1:7" x14ac:dyDescent="0.3"/>
    <row r="34" spans="1:7" x14ac:dyDescent="0.3"/>
    <row r="35" spans="1:7" x14ac:dyDescent="0.3"/>
    <row r="36" spans="1:7" x14ac:dyDescent="0.3"/>
    <row r="37" spans="1:7" x14ac:dyDescent="0.3"/>
    <row r="38" spans="1:7" x14ac:dyDescent="0.3"/>
    <row r="39" spans="1:7" x14ac:dyDescent="0.3"/>
    <row r="40" spans="1:7" x14ac:dyDescent="0.3"/>
    <row r="41" spans="1:7" x14ac:dyDescent="0.3"/>
    <row r="42" spans="1:7" x14ac:dyDescent="0.3"/>
    <row r="43" spans="1:7" x14ac:dyDescent="0.3"/>
    <row r="44" spans="1:7" x14ac:dyDescent="0.3"/>
    <row r="45" spans="1:7" x14ac:dyDescent="0.3"/>
    <row r="46" spans="1:7" x14ac:dyDescent="0.3">
      <c r="B46" s="51" t="s">
        <v>869</v>
      </c>
      <c r="C46" s="51"/>
      <c r="D46" s="51"/>
      <c r="E46" s="51"/>
      <c r="F46" s="51"/>
      <c r="G46" s="51"/>
    </row>
    <row r="47" spans="1:7" x14ac:dyDescent="0.3">
      <c r="A47" s="51" t="s">
        <v>870</v>
      </c>
      <c r="B47" s="51" t="s">
        <v>9</v>
      </c>
      <c r="C47" s="54" t="s">
        <v>5</v>
      </c>
      <c r="D47" s="55" t="s">
        <v>6</v>
      </c>
      <c r="E47" s="51" t="s">
        <v>864</v>
      </c>
      <c r="F47" s="51" t="s">
        <v>862</v>
      </c>
      <c r="G47" s="51" t="s">
        <v>863</v>
      </c>
    </row>
    <row r="48" spans="1:7" x14ac:dyDescent="0.3">
      <c r="A48">
        <f>IF(B48&lt;&gt;"",ROWS($B$48:B48),"")</f>
        <v>1</v>
      </c>
      <c r="B48" t="s">
        <v>32</v>
      </c>
      <c r="C48" s="19">
        <v>3292731.17</v>
      </c>
      <c r="D48" s="12">
        <v>500395</v>
      </c>
      <c r="E48">
        <v>18</v>
      </c>
      <c r="F48">
        <v>18.192</v>
      </c>
      <c r="G48">
        <v>16.715</v>
      </c>
    </row>
    <row r="49" spans="1:7" x14ac:dyDescent="0.3">
      <c r="A49">
        <f>IF(B49&lt;&gt;"",ROWS($B$48:B49),"")</f>
        <v>2</v>
      </c>
      <c r="B49" t="s">
        <v>873</v>
      </c>
      <c r="C49" s="19">
        <v>2949285.97</v>
      </c>
      <c r="D49" s="12">
        <v>527731</v>
      </c>
      <c r="E49">
        <v>22</v>
      </c>
      <c r="F49">
        <v>16.294</v>
      </c>
      <c r="G49">
        <v>17.629000000000001</v>
      </c>
    </row>
    <row r="50" spans="1:7" x14ac:dyDescent="0.3">
      <c r="A50">
        <f>IF(B50&lt;&gt;"",ROWS($B$48:B50),"")</f>
        <v>3</v>
      </c>
      <c r="B50" t="s">
        <v>38</v>
      </c>
      <c r="C50" s="19">
        <v>1826829.16</v>
      </c>
      <c r="D50" s="12">
        <v>283431</v>
      </c>
      <c r="E50">
        <v>10</v>
      </c>
      <c r="F50">
        <v>10.093</v>
      </c>
      <c r="G50">
        <v>9.468</v>
      </c>
    </row>
    <row r="51" spans="1:7" x14ac:dyDescent="0.3">
      <c r="A51">
        <f>IF(B51&lt;&gt;"",ROWS($B$48:B51),"")</f>
        <v>4</v>
      </c>
      <c r="B51" t="s">
        <v>53</v>
      </c>
      <c r="C51" s="19">
        <v>1753814.52</v>
      </c>
      <c r="D51" s="12">
        <v>280831</v>
      </c>
      <c r="E51">
        <v>15</v>
      </c>
      <c r="F51">
        <v>9.69</v>
      </c>
      <c r="G51">
        <v>9.3810000000000002</v>
      </c>
    </row>
    <row r="52" spans="1:7" x14ac:dyDescent="0.3">
      <c r="A52">
        <f>IF(B52&lt;&gt;"",ROWS($B$48:B52),"")</f>
        <v>5</v>
      </c>
      <c r="B52" t="s">
        <v>42</v>
      </c>
      <c r="C52" s="19">
        <v>1645119.12</v>
      </c>
      <c r="D52" s="12">
        <v>285462</v>
      </c>
      <c r="E52">
        <v>31</v>
      </c>
      <c r="F52">
        <v>9.0890000000000004</v>
      </c>
      <c r="G52">
        <v>9.5359999999999996</v>
      </c>
    </row>
    <row r="53" spans="1:7" x14ac:dyDescent="0.3">
      <c r="A53">
        <f>IF(B53&lt;&gt;"",ROWS($B$48:B53),"")</f>
        <v>6</v>
      </c>
      <c r="B53" t="s">
        <v>48</v>
      </c>
      <c r="C53" s="19">
        <v>1477232.86</v>
      </c>
      <c r="D53" s="12">
        <v>249514</v>
      </c>
      <c r="E53">
        <v>8</v>
      </c>
      <c r="F53">
        <v>8.1620000000000008</v>
      </c>
      <c r="G53">
        <v>8.3350000000000009</v>
      </c>
    </row>
    <row r="54" spans="1:7" x14ac:dyDescent="0.3">
      <c r="A54">
        <f>IF(B54&lt;&gt;"",ROWS($B$48:B54),"")</f>
        <v>7</v>
      </c>
      <c r="B54" t="s">
        <v>83</v>
      </c>
      <c r="C54" s="19">
        <v>1118490</v>
      </c>
      <c r="D54" s="12">
        <v>204064</v>
      </c>
      <c r="E54">
        <v>30</v>
      </c>
      <c r="F54">
        <v>6.18</v>
      </c>
      <c r="G54">
        <v>6.8170000000000002</v>
      </c>
    </row>
    <row r="55" spans="1:7" x14ac:dyDescent="0.3">
      <c r="A55">
        <f>IF(B55&lt;&gt;"",ROWS($B$48:B55),"")</f>
        <v>8</v>
      </c>
      <c r="B55" t="s">
        <v>35</v>
      </c>
      <c r="C55" s="19">
        <v>988254.99</v>
      </c>
      <c r="D55" s="12">
        <v>141651</v>
      </c>
      <c r="E55">
        <v>1</v>
      </c>
      <c r="F55">
        <v>5.46</v>
      </c>
      <c r="G55">
        <v>4.7320000000000002</v>
      </c>
    </row>
    <row r="56" spans="1:7" x14ac:dyDescent="0.3">
      <c r="A56">
        <f>IF(B56&lt;&gt;"",ROWS($B$48:B56),"")</f>
        <v>9</v>
      </c>
      <c r="B56" t="s">
        <v>40</v>
      </c>
      <c r="C56" s="19">
        <v>584644</v>
      </c>
      <c r="D56" s="12">
        <v>82080</v>
      </c>
      <c r="E56">
        <v>1</v>
      </c>
      <c r="F56">
        <v>3.23</v>
      </c>
      <c r="G56">
        <v>2.742</v>
      </c>
    </row>
    <row r="57" spans="1:7" x14ac:dyDescent="0.3">
      <c r="A57">
        <f>IF(B57&lt;&gt;"",ROWS($B$48:B57),"")</f>
        <v>10</v>
      </c>
      <c r="B57" t="s">
        <v>105</v>
      </c>
      <c r="C57" s="19">
        <v>315961.02</v>
      </c>
      <c r="D57" s="12">
        <v>54220</v>
      </c>
      <c r="E57">
        <v>37</v>
      </c>
      <c r="F57">
        <v>1.746</v>
      </c>
      <c r="G57">
        <v>1.8109999999999999</v>
      </c>
    </row>
    <row r="58" spans="1:7" x14ac:dyDescent="0.3">
      <c r="A58">
        <f>IF(B58&lt;&gt;"",ROWS($B$48:B58),"")</f>
        <v>11</v>
      </c>
      <c r="B58" t="s">
        <v>62</v>
      </c>
      <c r="C58" s="19">
        <v>313120.62</v>
      </c>
      <c r="D58" s="12">
        <v>48658</v>
      </c>
      <c r="E58">
        <v>1</v>
      </c>
      <c r="F58">
        <v>1.73</v>
      </c>
      <c r="G58">
        <v>1.625</v>
      </c>
    </row>
    <row r="59" spans="1:7" x14ac:dyDescent="0.3">
      <c r="A59">
        <f>IF(B59&lt;&gt;"",ROWS($B$48:B59),"")</f>
        <v>12</v>
      </c>
      <c r="B59" t="s">
        <v>95</v>
      </c>
      <c r="C59" s="19">
        <v>297467.64</v>
      </c>
      <c r="D59" s="12">
        <v>51660</v>
      </c>
      <c r="E59">
        <v>29</v>
      </c>
      <c r="F59">
        <v>1.643</v>
      </c>
      <c r="G59">
        <v>1.726</v>
      </c>
    </row>
    <row r="60" spans="1:7" x14ac:dyDescent="0.3">
      <c r="A60">
        <f>IF(B60&lt;&gt;"",ROWS($B$48:B60),"")</f>
        <v>13</v>
      </c>
      <c r="B60" t="s">
        <v>874</v>
      </c>
      <c r="C60" s="19">
        <v>234999.48</v>
      </c>
      <c r="D60" s="12">
        <v>46489</v>
      </c>
      <c r="E60">
        <v>12</v>
      </c>
      <c r="F60">
        <v>1.298</v>
      </c>
      <c r="G60">
        <v>1.5529999999999999</v>
      </c>
    </row>
    <row r="61" spans="1:7" x14ac:dyDescent="0.3">
      <c r="A61">
        <f>IF(B61&lt;&gt;"",ROWS($B$48:B61),"")</f>
        <v>14</v>
      </c>
      <c r="B61" t="s">
        <v>207</v>
      </c>
      <c r="C61" s="19">
        <v>234053.73</v>
      </c>
      <c r="D61" s="12">
        <v>39799</v>
      </c>
      <c r="E61">
        <v>18</v>
      </c>
      <c r="F61">
        <v>1.2929999999999999</v>
      </c>
      <c r="G61">
        <v>1.329</v>
      </c>
    </row>
    <row r="62" spans="1:7" x14ac:dyDescent="0.3">
      <c r="A62">
        <f>IF(B62&lt;&gt;"",ROWS($B$48:B62),"")</f>
        <v>15</v>
      </c>
      <c r="B62" t="s">
        <v>85</v>
      </c>
      <c r="C62" s="19">
        <v>204404.83</v>
      </c>
      <c r="D62" s="12">
        <v>31926</v>
      </c>
      <c r="E62">
        <v>1</v>
      </c>
      <c r="F62">
        <v>1.129</v>
      </c>
      <c r="G62">
        <v>1.0660000000000001</v>
      </c>
    </row>
    <row r="63" spans="1:7" x14ac:dyDescent="0.3">
      <c r="A63">
        <f>IF(B63&lt;&gt;"",ROWS($B$48:B63),"")</f>
        <v>16</v>
      </c>
      <c r="B63" t="s">
        <v>112</v>
      </c>
      <c r="C63" s="19">
        <v>147034.95000000001</v>
      </c>
      <c r="D63" s="12">
        <v>24963</v>
      </c>
      <c r="E63">
        <v>4</v>
      </c>
      <c r="F63">
        <v>0.81200000000000006</v>
      </c>
      <c r="G63">
        <v>0.83399999999999996</v>
      </c>
    </row>
    <row r="64" spans="1:7" x14ac:dyDescent="0.3">
      <c r="A64">
        <f>IF(B64&lt;&gt;"",ROWS($B$48:B64),"")</f>
        <v>17</v>
      </c>
      <c r="B64" t="s">
        <v>177</v>
      </c>
      <c r="C64" s="19">
        <v>132018.4</v>
      </c>
      <c r="D64" s="12">
        <v>26252</v>
      </c>
      <c r="E64">
        <v>13</v>
      </c>
      <c r="F64">
        <v>0.72899999999999998</v>
      </c>
      <c r="G64">
        <v>0.877</v>
      </c>
    </row>
    <row r="65" spans="1:7" x14ac:dyDescent="0.3">
      <c r="A65">
        <f>IF(B65&lt;&gt;"",ROWS($B$48:B65),"")</f>
        <v>18</v>
      </c>
      <c r="B65" t="s">
        <v>116</v>
      </c>
      <c r="C65" s="19">
        <v>120691.34</v>
      </c>
      <c r="D65" s="12">
        <v>17698</v>
      </c>
      <c r="E65">
        <v>1</v>
      </c>
      <c r="F65">
        <v>0.66700000000000004</v>
      </c>
      <c r="G65">
        <v>0.59099999999999997</v>
      </c>
    </row>
    <row r="66" spans="1:7" x14ac:dyDescent="0.3">
      <c r="A66">
        <f>IF(B66&lt;&gt;"",ROWS($B$48:B66),"")</f>
        <v>19</v>
      </c>
      <c r="B66" t="s">
        <v>193</v>
      </c>
      <c r="C66" s="19">
        <v>81764.209999999992</v>
      </c>
      <c r="D66" s="12">
        <v>16228</v>
      </c>
      <c r="E66">
        <v>2</v>
      </c>
      <c r="F66">
        <v>0.45200000000000001</v>
      </c>
      <c r="G66">
        <v>0.54200000000000004</v>
      </c>
    </row>
    <row r="67" spans="1:7" x14ac:dyDescent="0.3">
      <c r="A67">
        <f>IF(B67&lt;&gt;"",ROWS($B$48:B67),"")</f>
        <v>20</v>
      </c>
      <c r="B67" t="s">
        <v>201</v>
      </c>
      <c r="C67" s="19">
        <v>73913.14</v>
      </c>
      <c r="D67" s="12">
        <v>13943</v>
      </c>
      <c r="E67">
        <v>3</v>
      </c>
      <c r="F67">
        <v>0.40799999999999997</v>
      </c>
      <c r="G67">
        <v>0.46600000000000003</v>
      </c>
    </row>
    <row r="68" spans="1:7" x14ac:dyDescent="0.3">
      <c r="A68">
        <f>IF(B68&lt;&gt;"",ROWS($B$48:B68),"")</f>
        <v>21</v>
      </c>
      <c r="B68" t="s">
        <v>322</v>
      </c>
      <c r="C68" s="19">
        <v>56432.47</v>
      </c>
      <c r="D68" s="12">
        <v>12825</v>
      </c>
      <c r="E68">
        <v>15</v>
      </c>
      <c r="F68">
        <v>0.312</v>
      </c>
      <c r="G68">
        <v>0.42799999999999999</v>
      </c>
    </row>
    <row r="69" spans="1:7" x14ac:dyDescent="0.3">
      <c r="A69">
        <f>IF(B69&lt;&gt;"",ROWS($B$48:B69),"")</f>
        <v>22</v>
      </c>
      <c r="B69" t="s">
        <v>258</v>
      </c>
      <c r="C69" s="19">
        <v>55188.56</v>
      </c>
      <c r="D69" s="12">
        <v>10740</v>
      </c>
      <c r="E69">
        <v>2</v>
      </c>
      <c r="F69">
        <v>0.30499999999999999</v>
      </c>
      <c r="G69">
        <v>0.35899999999999999</v>
      </c>
    </row>
    <row r="70" spans="1:7" x14ac:dyDescent="0.3">
      <c r="A70">
        <f>IF(B70&lt;&gt;"",ROWS($B$48:B70),"")</f>
        <v>23</v>
      </c>
      <c r="B70" t="s">
        <v>181</v>
      </c>
      <c r="C70" s="19">
        <v>50903.93</v>
      </c>
      <c r="D70" s="12">
        <v>7926</v>
      </c>
      <c r="E70">
        <v>1</v>
      </c>
      <c r="F70">
        <v>0.28100000000000003</v>
      </c>
      <c r="G70">
        <v>0.26500000000000001</v>
      </c>
    </row>
    <row r="71" spans="1:7" x14ac:dyDescent="0.3">
      <c r="A71">
        <f>IF(B71&lt;&gt;"",ROWS($B$48:B71),"")</f>
        <v>24</v>
      </c>
      <c r="B71" t="s">
        <v>377</v>
      </c>
      <c r="C71" s="19">
        <v>33143.5</v>
      </c>
      <c r="D71" s="12">
        <v>9595</v>
      </c>
      <c r="E71">
        <v>14</v>
      </c>
      <c r="F71">
        <v>0.183</v>
      </c>
      <c r="G71">
        <v>0.32100000000000001</v>
      </c>
    </row>
    <row r="72" spans="1:7" x14ac:dyDescent="0.3">
      <c r="A72">
        <f>IF(B72&lt;&gt;"",ROWS($B$48:B72),"")</f>
        <v>25</v>
      </c>
      <c r="B72" t="s">
        <v>284</v>
      </c>
      <c r="C72" s="19">
        <v>28455.96</v>
      </c>
      <c r="D72" s="12">
        <v>5303</v>
      </c>
      <c r="E72">
        <v>2</v>
      </c>
      <c r="F72">
        <v>0.157</v>
      </c>
      <c r="G72">
        <v>0.17699999999999999</v>
      </c>
    </row>
    <row r="73" spans="1:7" x14ac:dyDescent="0.3">
      <c r="A73">
        <f>IF(B73&lt;&gt;"",ROWS($B$48:B73),"")</f>
        <v>26</v>
      </c>
      <c r="B73" t="s">
        <v>487</v>
      </c>
      <c r="C73" s="19">
        <v>20855</v>
      </c>
      <c r="D73" s="12">
        <v>7857</v>
      </c>
      <c r="E73">
        <v>18</v>
      </c>
      <c r="F73">
        <v>0.115</v>
      </c>
      <c r="G73">
        <v>0.26200000000000001</v>
      </c>
    </row>
    <row r="74" spans="1:7" x14ac:dyDescent="0.3">
      <c r="A74">
        <f>IF(B74&lt;&gt;"",ROWS($B$48:B74),"")</f>
        <v>27</v>
      </c>
      <c r="B74" t="s">
        <v>300</v>
      </c>
      <c r="C74" s="19">
        <v>16508.38</v>
      </c>
      <c r="D74" s="12">
        <v>3719</v>
      </c>
      <c r="E74">
        <v>1</v>
      </c>
      <c r="F74">
        <v>9.0999999999999998E-2</v>
      </c>
      <c r="G74">
        <v>0.124</v>
      </c>
    </row>
    <row r="75" spans="1:7" x14ac:dyDescent="0.3">
      <c r="A75">
        <f>IF(B75&lt;&gt;"",ROWS($B$48:B75),"")</f>
        <v>28</v>
      </c>
      <c r="B75" t="s">
        <v>400</v>
      </c>
      <c r="C75" s="19">
        <v>10805.5</v>
      </c>
      <c r="D75" s="12">
        <v>1932</v>
      </c>
      <c r="E75">
        <v>3</v>
      </c>
      <c r="F75">
        <v>0.06</v>
      </c>
      <c r="G75">
        <v>6.5000000000000002E-2</v>
      </c>
    </row>
    <row r="76" spans="1:7" x14ac:dyDescent="0.3">
      <c r="A76">
        <f>IF(B76&lt;&gt;"",ROWS($B$48:B76),"")</f>
        <v>29</v>
      </c>
      <c r="B76" t="s">
        <v>357</v>
      </c>
      <c r="C76" s="19">
        <v>10033.99</v>
      </c>
      <c r="D76" s="12">
        <v>1766</v>
      </c>
      <c r="E76">
        <v>2</v>
      </c>
      <c r="F76">
        <v>5.5E-2</v>
      </c>
      <c r="G76">
        <v>5.8999999999999997E-2</v>
      </c>
    </row>
    <row r="77" spans="1:7" x14ac:dyDescent="0.3">
      <c r="A77">
        <f>IF(B77&lt;&gt;"",ROWS($B$48:B77),"")</f>
        <v>30</v>
      </c>
      <c r="B77" t="s">
        <v>406</v>
      </c>
      <c r="C77" s="19">
        <v>5879.08</v>
      </c>
      <c r="D77" s="12">
        <v>1120</v>
      </c>
      <c r="E77">
        <v>1</v>
      </c>
      <c r="F77">
        <v>3.2000000000000001E-2</v>
      </c>
      <c r="G77">
        <v>3.6999999999999998E-2</v>
      </c>
    </row>
    <row r="78" spans="1:7" x14ac:dyDescent="0.3">
      <c r="A78">
        <f>IF(B78&lt;&gt;"",ROWS($B$48:B78),"")</f>
        <v>31</v>
      </c>
      <c r="B78" t="s">
        <v>615</v>
      </c>
      <c r="C78" s="19">
        <v>5144.6099999999997</v>
      </c>
      <c r="D78" s="12">
        <v>1206</v>
      </c>
      <c r="E78">
        <v>10</v>
      </c>
      <c r="F78">
        <v>2.8000000000000001E-2</v>
      </c>
      <c r="G78">
        <v>0.04</v>
      </c>
    </row>
    <row r="79" spans="1:7" x14ac:dyDescent="0.3">
      <c r="A79">
        <f>IF(B79&lt;&gt;"",ROWS($B$48:B79),"")</f>
        <v>32</v>
      </c>
      <c r="B79" t="s">
        <v>461</v>
      </c>
      <c r="C79" s="19">
        <v>3316.1</v>
      </c>
      <c r="D79" s="12">
        <v>601</v>
      </c>
      <c r="E79">
        <v>1</v>
      </c>
      <c r="F79">
        <v>1.7999999999999999E-2</v>
      </c>
      <c r="G79">
        <v>0.02</v>
      </c>
    </row>
    <row r="80" spans="1:7" x14ac:dyDescent="0.3">
      <c r="A80">
        <f>IF(B80&lt;&gt;"",ROWS($B$48:B80),"")</f>
        <v>33</v>
      </c>
      <c r="B80" t="s">
        <v>511</v>
      </c>
      <c r="C80" s="19">
        <v>3250.1</v>
      </c>
      <c r="D80" s="12">
        <v>466</v>
      </c>
      <c r="E80">
        <v>3</v>
      </c>
      <c r="F80">
        <v>1.7999999999999999E-2</v>
      </c>
      <c r="G80">
        <v>1.6E-2</v>
      </c>
    </row>
    <row r="81" spans="1:7" x14ac:dyDescent="0.3">
      <c r="A81">
        <f>IF(B81&lt;&gt;"",ROWS($B$48:B81),"")</f>
        <v>34</v>
      </c>
      <c r="B81" t="s">
        <v>529</v>
      </c>
      <c r="C81" s="19">
        <v>2777.75</v>
      </c>
      <c r="D81" s="12">
        <v>499</v>
      </c>
      <c r="E81">
        <v>3</v>
      </c>
      <c r="F81">
        <v>1.4999999999999999E-2</v>
      </c>
      <c r="G81">
        <v>1.7000000000000001E-2</v>
      </c>
    </row>
    <row r="82" spans="1:7" x14ac:dyDescent="0.3">
      <c r="A82">
        <f>IF(B82&lt;&gt;"",ROWS($B$48:B82),"")</f>
        <v>35</v>
      </c>
      <c r="B82" t="s">
        <v>571</v>
      </c>
      <c r="C82" s="19">
        <v>1401.21</v>
      </c>
      <c r="D82" s="12">
        <v>260</v>
      </c>
      <c r="E82">
        <v>1</v>
      </c>
      <c r="F82">
        <v>8.0000000000000002E-3</v>
      </c>
      <c r="G82">
        <v>8.9999999999999993E-3</v>
      </c>
    </row>
    <row r="83" spans="1:7" x14ac:dyDescent="0.3">
      <c r="A83">
        <f>IF(B83&lt;&gt;"",ROWS($B$48:B83),"")</f>
        <v>36</v>
      </c>
      <c r="B83" t="s">
        <v>577</v>
      </c>
      <c r="C83" s="19">
        <v>1370</v>
      </c>
      <c r="D83" s="12">
        <v>307</v>
      </c>
      <c r="E83">
        <v>1</v>
      </c>
      <c r="F83">
        <v>8.0000000000000002E-3</v>
      </c>
      <c r="G83">
        <v>0.01</v>
      </c>
    </row>
    <row r="84" spans="1:7" x14ac:dyDescent="0.3">
      <c r="A84">
        <f>IF(B84&lt;&gt;"",ROWS($B$48:B84),"")</f>
        <v>37</v>
      </c>
      <c r="B84" t="s">
        <v>651</v>
      </c>
      <c r="C84" s="19">
        <v>737</v>
      </c>
      <c r="D84" s="12">
        <v>117</v>
      </c>
      <c r="E84">
        <v>1</v>
      </c>
      <c r="F84">
        <v>4.0000000000000001E-3</v>
      </c>
      <c r="G84">
        <v>4.0000000000000001E-3</v>
      </c>
    </row>
    <row r="85" spans="1:7" x14ac:dyDescent="0.3">
      <c r="A85">
        <f>IF(B85&lt;&gt;"",ROWS($B$48:B85),"")</f>
        <v>38</v>
      </c>
      <c r="B85" t="s">
        <v>875</v>
      </c>
      <c r="C85" s="19">
        <v>660</v>
      </c>
      <c r="D85" s="12">
        <v>132</v>
      </c>
      <c r="E85">
        <v>1</v>
      </c>
      <c r="F85">
        <v>4.0000000000000001E-3</v>
      </c>
      <c r="G85">
        <v>4.0000000000000001E-3</v>
      </c>
    </row>
    <row r="86" spans="1:7" x14ac:dyDescent="0.3">
      <c r="A86">
        <f>IF(B86&lt;&gt;"",ROWS($B$48:B86),"")</f>
        <v>39</v>
      </c>
      <c r="B86" t="s">
        <v>703</v>
      </c>
      <c r="C86" s="19">
        <v>484</v>
      </c>
      <c r="D86" s="12">
        <v>96</v>
      </c>
      <c r="E86">
        <v>1</v>
      </c>
      <c r="F86">
        <v>3.0000000000000001E-3</v>
      </c>
      <c r="G86">
        <v>3.0000000000000001E-3</v>
      </c>
    </row>
    <row r="87" spans="1:7" x14ac:dyDescent="0.3">
      <c r="A87">
        <f>IF(B87&lt;&gt;"",ROWS($B$48:B87),"")</f>
        <v>40</v>
      </c>
      <c r="B87" t="s">
        <v>876</v>
      </c>
      <c r="C87" s="19">
        <v>467</v>
      </c>
      <c r="D87" s="12">
        <v>94</v>
      </c>
      <c r="E87">
        <v>1</v>
      </c>
      <c r="F87">
        <v>3.0000000000000001E-3</v>
      </c>
      <c r="G87">
        <v>3.0000000000000001E-3</v>
      </c>
    </row>
    <row r="88" spans="1:7" x14ac:dyDescent="0.3">
      <c r="A88">
        <f>IF(B88&lt;&gt;"",ROWS($B$48:B88),"")</f>
        <v>41</v>
      </c>
      <c r="B88" t="s">
        <v>877</v>
      </c>
      <c r="C88" s="19">
        <v>250</v>
      </c>
      <c r="D88" s="12">
        <v>56</v>
      </c>
      <c r="E88">
        <v>2</v>
      </c>
      <c r="F88">
        <v>1E-3</v>
      </c>
      <c r="G88">
        <v>2E-3</v>
      </c>
    </row>
    <row r="89" spans="1:7" x14ac:dyDescent="0.3">
      <c r="A89" t="s">
        <v>12</v>
      </c>
      <c r="C89" s="19">
        <f>SUBTOTAL(109,Table18[Pajamos])</f>
        <v>18099895.289999995</v>
      </c>
      <c r="D89" s="12">
        <f>SUBTOTAL(109,Table18[Žiūrovų skaičius])</f>
        <v>2993612</v>
      </c>
      <c r="E89">
        <f>SUBTOTAL(109,Table18[Filmų skaičius])</f>
        <v>341</v>
      </c>
      <c r="F89" s="56">
        <f>SUBTOTAL(109,Table18[Pajamos %])</f>
        <v>99.998000000000047</v>
      </c>
      <c r="G89">
        <f>SUBTOTAL(109,Table18[Žiūrovų skaičius %])</f>
        <v>99.999999999999986</v>
      </c>
    </row>
    <row r="90" spans="1:7" x14ac:dyDescent="0.3">
      <c r="B90" s="19"/>
      <c r="C90" s="12"/>
      <c r="D90"/>
    </row>
    <row r="91" spans="1:7" x14ac:dyDescent="0.3">
      <c r="B91" s="19"/>
      <c r="C91" s="12"/>
      <c r="D91"/>
    </row>
    <row r="92" spans="1:7" x14ac:dyDescent="0.3">
      <c r="A92" s="51" t="s">
        <v>871</v>
      </c>
      <c r="B92" s="51"/>
      <c r="C92" s="51"/>
      <c r="D92" s="51"/>
      <c r="E92" s="51"/>
    </row>
    <row r="93" spans="1:7" x14ac:dyDescent="0.3">
      <c r="A93" s="51" t="s">
        <v>1</v>
      </c>
      <c r="B93" s="51" t="s">
        <v>2</v>
      </c>
      <c r="C93" s="55" t="s">
        <v>872</v>
      </c>
      <c r="D93" s="51" t="s">
        <v>6</v>
      </c>
      <c r="E93" s="51" t="s">
        <v>8</v>
      </c>
      <c r="F93" s="51" t="s">
        <v>9</v>
      </c>
    </row>
    <row r="94" spans="1:7" x14ac:dyDescent="0.3">
      <c r="A94">
        <v>1</v>
      </c>
      <c r="B94" t="s">
        <v>33</v>
      </c>
      <c r="C94" s="19">
        <v>988254.99</v>
      </c>
      <c r="D94" s="12">
        <v>141651</v>
      </c>
      <c r="E94" s="45">
        <v>44848</v>
      </c>
      <c r="F94" s="45" t="s">
        <v>35</v>
      </c>
    </row>
    <row r="95" spans="1:7" x14ac:dyDescent="0.3">
      <c r="A95">
        <v>2</v>
      </c>
      <c r="B95" t="s">
        <v>39</v>
      </c>
      <c r="C95" s="19">
        <v>584644</v>
      </c>
      <c r="D95" s="12">
        <v>82080</v>
      </c>
      <c r="E95" s="45">
        <v>44561</v>
      </c>
      <c r="F95" s="45" t="s">
        <v>40</v>
      </c>
    </row>
    <row r="96" spans="1:7" x14ac:dyDescent="0.3">
      <c r="A96">
        <v>3</v>
      </c>
      <c r="B96" t="s">
        <v>41</v>
      </c>
      <c r="C96" s="19">
        <v>518312.4</v>
      </c>
      <c r="D96" s="12">
        <v>75224</v>
      </c>
      <c r="E96" s="45">
        <v>44820</v>
      </c>
      <c r="F96" s="45" t="s">
        <v>42</v>
      </c>
    </row>
    <row r="97" spans="1:6" x14ac:dyDescent="0.3">
      <c r="A97">
        <v>4</v>
      </c>
      <c r="B97" t="s">
        <v>61</v>
      </c>
      <c r="C97" s="19">
        <v>313120.62</v>
      </c>
      <c r="D97" s="12">
        <v>48658</v>
      </c>
      <c r="E97" s="45">
        <v>44736</v>
      </c>
      <c r="F97" s="45" t="s">
        <v>62</v>
      </c>
    </row>
    <row r="98" spans="1:6" x14ac:dyDescent="0.3">
      <c r="A98">
        <v>5</v>
      </c>
      <c r="B98" t="s">
        <v>84</v>
      </c>
      <c r="C98" s="19">
        <v>204404.83</v>
      </c>
      <c r="D98" s="12">
        <v>31926</v>
      </c>
      <c r="E98" s="45">
        <v>44883</v>
      </c>
      <c r="F98" s="45" t="s">
        <v>85</v>
      </c>
    </row>
    <row r="99" spans="1:6" x14ac:dyDescent="0.3">
      <c r="A99">
        <v>6</v>
      </c>
      <c r="B99" t="s">
        <v>101</v>
      </c>
      <c r="C99" s="19">
        <v>183119.48</v>
      </c>
      <c r="D99" s="12">
        <v>45461</v>
      </c>
      <c r="E99" s="45">
        <v>44659</v>
      </c>
      <c r="F99" s="45" t="s">
        <v>42</v>
      </c>
    </row>
    <row r="100" spans="1:6" x14ac:dyDescent="0.3">
      <c r="A100">
        <v>7</v>
      </c>
      <c r="B100" t="s">
        <v>104</v>
      </c>
      <c r="C100" s="19">
        <v>176631.84999999998</v>
      </c>
      <c r="D100" s="12">
        <v>30082</v>
      </c>
      <c r="E100" s="45">
        <v>44834</v>
      </c>
      <c r="F100" s="45" t="s">
        <v>105</v>
      </c>
    </row>
    <row r="101" spans="1:6" x14ac:dyDescent="0.3">
      <c r="A101">
        <v>8</v>
      </c>
      <c r="B101" t="s">
        <v>111</v>
      </c>
      <c r="C101" s="19">
        <v>144814.95000000001</v>
      </c>
      <c r="D101" s="12">
        <v>24578</v>
      </c>
      <c r="E101" s="45">
        <v>44610</v>
      </c>
      <c r="F101" s="45" t="s">
        <v>112</v>
      </c>
    </row>
    <row r="102" spans="1:6" x14ac:dyDescent="0.3">
      <c r="A102">
        <v>9</v>
      </c>
      <c r="B102" t="s">
        <v>115</v>
      </c>
      <c r="C102" s="19">
        <v>120691.34</v>
      </c>
      <c r="D102" s="12">
        <v>17698</v>
      </c>
      <c r="E102" s="45">
        <v>44925</v>
      </c>
      <c r="F102" s="45" t="s">
        <v>116</v>
      </c>
    </row>
    <row r="103" spans="1:6" x14ac:dyDescent="0.3">
      <c r="A103">
        <v>10</v>
      </c>
      <c r="B103" t="s">
        <v>129</v>
      </c>
      <c r="C103" s="19">
        <v>103895.06</v>
      </c>
      <c r="D103" s="12">
        <v>16125</v>
      </c>
      <c r="E103" s="45">
        <v>44869</v>
      </c>
      <c r="F103" s="45" t="s">
        <v>42</v>
      </c>
    </row>
    <row r="104" spans="1:6" x14ac:dyDescent="0.3"/>
    <row r="105" spans="1:6" x14ac:dyDescent="0.3"/>
    <row r="106" spans="1:6" ht="14.4" customHeight="1" x14ac:dyDescent="0.3"/>
    <row r="107" spans="1:6" ht="14.4" customHeight="1" x14ac:dyDescent="0.3"/>
    <row r="108" spans="1:6" ht="14.4" customHeight="1" x14ac:dyDescent="0.3"/>
    <row r="109" spans="1:6" ht="14.4" customHeight="1" x14ac:dyDescent="0.3"/>
    <row r="110" spans="1:6" ht="14.4" customHeight="1" x14ac:dyDescent="0.3"/>
    <row r="111" spans="1:6" ht="14.4" customHeight="1" x14ac:dyDescent="0.3"/>
    <row r="112" spans="1:6" ht="14.4" customHeight="1" x14ac:dyDescent="0.3"/>
    <row r="113" ht="14.4" customHeight="1" x14ac:dyDescent="0.3"/>
    <row r="114" ht="14.4" customHeight="1" x14ac:dyDescent="0.3"/>
    <row r="115" ht="14.4" customHeight="1" x14ac:dyDescent="0.3"/>
  </sheetData>
  <pageMargins left="0.75" right="0.75" top="1" bottom="1" header="0.5" footer="0.5"/>
  <pageSetup paperSize="9" orientation="portrait" r:id="rId1"/>
  <drawing r:id="rId2"/>
  <tableParts count="4">
    <tablePart r:id="rId3"/>
    <tablePart r:id="rId4"/>
    <tablePart r:id="rId5"/>
    <tablePart r:id="rId6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5DF7D7-85A1-4630-87AF-C01738864497}">
  <dimension ref="A1:E382"/>
  <sheetViews>
    <sheetView workbookViewId="0">
      <selection activeCell="B2" sqref="B2"/>
    </sheetView>
  </sheetViews>
  <sheetFormatPr defaultRowHeight="14.4" x14ac:dyDescent="0.3"/>
  <cols>
    <col min="1" max="1" width="74.44140625" customWidth="1"/>
    <col min="2" max="2" width="102.5546875" bestFit="1" customWidth="1"/>
    <col min="3" max="3" width="15.21875" style="19" bestFit="1" customWidth="1"/>
    <col min="4" max="4" width="21" style="12" bestFit="1" customWidth="1"/>
    <col min="5" max="5" width="20.33203125" style="45" bestFit="1" customWidth="1"/>
    <col min="6" max="6" width="16.77734375" bestFit="1" customWidth="1"/>
    <col min="7" max="9" width="21" bestFit="1" customWidth="1"/>
    <col min="10" max="193" width="22" bestFit="1" customWidth="1"/>
  </cols>
  <sheetData>
    <row r="1" spans="1:5" s="51" customFormat="1" x14ac:dyDescent="0.3">
      <c r="A1" s="51" t="s">
        <v>9</v>
      </c>
      <c r="B1" s="51" t="s">
        <v>2</v>
      </c>
      <c r="C1" s="54" t="s">
        <v>872</v>
      </c>
      <c r="D1" s="55" t="s">
        <v>6</v>
      </c>
      <c r="E1" s="58" t="s">
        <v>8</v>
      </c>
    </row>
    <row r="2" spans="1:5" x14ac:dyDescent="0.3">
      <c r="A2" t="s">
        <v>32</v>
      </c>
      <c r="B2" t="s">
        <v>878</v>
      </c>
      <c r="C2" s="19">
        <v>1193119.72</v>
      </c>
      <c r="D2" s="12">
        <v>161952</v>
      </c>
      <c r="E2" s="45">
        <v>44911</v>
      </c>
    </row>
    <row r="3" spans="1:5" x14ac:dyDescent="0.3">
      <c r="B3" t="s">
        <v>879</v>
      </c>
      <c r="C3" s="19">
        <v>424703.92</v>
      </c>
      <c r="D3" s="12">
        <v>60063</v>
      </c>
      <c r="E3" s="45">
        <v>44687</v>
      </c>
    </row>
    <row r="4" spans="1:5" x14ac:dyDescent="0.3">
      <c r="B4" t="s">
        <v>880</v>
      </c>
      <c r="C4" s="19">
        <v>371927.39</v>
      </c>
      <c r="D4" s="12">
        <v>52747</v>
      </c>
      <c r="E4" s="45">
        <v>44750</v>
      </c>
    </row>
    <row r="5" spans="1:5" x14ac:dyDescent="0.3">
      <c r="B5" t="s">
        <v>881</v>
      </c>
      <c r="C5" s="19">
        <v>286967.92</v>
      </c>
      <c r="D5" s="12">
        <v>57790</v>
      </c>
      <c r="E5" s="45">
        <v>44631</v>
      </c>
    </row>
    <row r="6" spans="1:5" x14ac:dyDescent="0.3">
      <c r="B6" t="s">
        <v>882</v>
      </c>
      <c r="C6" s="19">
        <v>262403.53000000003</v>
      </c>
      <c r="D6" s="12">
        <v>36255</v>
      </c>
      <c r="E6" s="45">
        <v>44876</v>
      </c>
    </row>
    <row r="7" spans="1:5" x14ac:dyDescent="0.3">
      <c r="B7" t="s">
        <v>883</v>
      </c>
      <c r="C7" s="19">
        <v>130112.97</v>
      </c>
      <c r="D7" s="12">
        <v>25110</v>
      </c>
      <c r="E7" s="45">
        <v>44890</v>
      </c>
    </row>
    <row r="8" spans="1:5" x14ac:dyDescent="0.3">
      <c r="B8" t="s">
        <v>884</v>
      </c>
      <c r="C8" s="19">
        <v>101678.21</v>
      </c>
      <c r="D8" s="12">
        <v>15571</v>
      </c>
      <c r="E8" s="45">
        <v>44827</v>
      </c>
    </row>
    <row r="9" spans="1:5" x14ac:dyDescent="0.3">
      <c r="B9" t="s">
        <v>885</v>
      </c>
      <c r="C9" s="19">
        <v>98205.43</v>
      </c>
      <c r="D9" s="12">
        <v>15756</v>
      </c>
      <c r="E9" s="45">
        <v>44883</v>
      </c>
    </row>
    <row r="10" spans="1:5" x14ac:dyDescent="0.3">
      <c r="B10" t="s">
        <v>886</v>
      </c>
      <c r="C10" s="19">
        <v>96261</v>
      </c>
      <c r="D10" s="12">
        <v>15103</v>
      </c>
      <c r="E10" s="45">
        <v>44603</v>
      </c>
    </row>
    <row r="11" spans="1:5" x14ac:dyDescent="0.3">
      <c r="B11" t="s">
        <v>887</v>
      </c>
      <c r="C11" s="19">
        <v>80594.55</v>
      </c>
      <c r="D11" s="12">
        <v>18200</v>
      </c>
      <c r="E11" s="45">
        <v>44729</v>
      </c>
    </row>
    <row r="12" spans="1:5" x14ac:dyDescent="0.3">
      <c r="B12" t="s">
        <v>888</v>
      </c>
      <c r="C12" s="19">
        <v>70752.61</v>
      </c>
      <c r="D12" s="12">
        <v>14122</v>
      </c>
      <c r="E12" s="45">
        <v>44526</v>
      </c>
    </row>
    <row r="13" spans="1:5" x14ac:dyDescent="0.3">
      <c r="B13" t="s">
        <v>889</v>
      </c>
      <c r="C13" s="19">
        <v>67235.61</v>
      </c>
      <c r="D13" s="12">
        <v>10331</v>
      </c>
      <c r="E13" s="45">
        <v>44582</v>
      </c>
    </row>
    <row r="14" spans="1:5" x14ac:dyDescent="0.3">
      <c r="B14" t="s">
        <v>890</v>
      </c>
      <c r="C14" s="19">
        <v>59808.29</v>
      </c>
      <c r="D14" s="12">
        <v>9010</v>
      </c>
      <c r="E14" s="45">
        <v>44561</v>
      </c>
    </row>
    <row r="15" spans="1:5" x14ac:dyDescent="0.3">
      <c r="B15" t="s">
        <v>891</v>
      </c>
      <c r="C15" s="19">
        <v>37054.03</v>
      </c>
      <c r="D15" s="12">
        <v>5891</v>
      </c>
      <c r="E15" s="45">
        <v>44841</v>
      </c>
    </row>
    <row r="16" spans="1:5" x14ac:dyDescent="0.3">
      <c r="B16" t="s">
        <v>892</v>
      </c>
      <c r="C16" s="19">
        <v>6418</v>
      </c>
      <c r="D16" s="12">
        <v>1262</v>
      </c>
      <c r="E16" s="45">
        <v>44512</v>
      </c>
    </row>
    <row r="17" spans="1:5" x14ac:dyDescent="0.3">
      <c r="B17" t="s">
        <v>893</v>
      </c>
      <c r="C17" s="19">
        <v>4752.99</v>
      </c>
      <c r="D17" s="12">
        <v>1067</v>
      </c>
      <c r="E17" s="45">
        <v>44400</v>
      </c>
    </row>
    <row r="18" spans="1:5" x14ac:dyDescent="0.3">
      <c r="B18" t="s">
        <v>894</v>
      </c>
      <c r="C18" s="19">
        <v>590</v>
      </c>
      <c r="D18" s="12">
        <v>136</v>
      </c>
      <c r="E18" s="45">
        <v>44540</v>
      </c>
    </row>
    <row r="19" spans="1:5" x14ac:dyDescent="0.3">
      <c r="B19" t="s">
        <v>895</v>
      </c>
      <c r="C19" s="19">
        <v>145</v>
      </c>
      <c r="D19" s="12">
        <v>29</v>
      </c>
      <c r="E19" s="45">
        <v>44484</v>
      </c>
    </row>
    <row r="20" spans="1:5" x14ac:dyDescent="0.3">
      <c r="A20" t="s">
        <v>896</v>
      </c>
      <c r="B20">
        <f>COUNTA(B2:B19)</f>
        <v>18</v>
      </c>
      <c r="C20" s="19">
        <v>3292731.17</v>
      </c>
      <c r="D20" s="12">
        <v>500395</v>
      </c>
    </row>
    <row r="21" spans="1:5" x14ac:dyDescent="0.3">
      <c r="A21" t="s">
        <v>873</v>
      </c>
      <c r="B21" t="s">
        <v>897</v>
      </c>
      <c r="C21" s="19">
        <v>1340481.42</v>
      </c>
      <c r="D21" s="12">
        <v>248873</v>
      </c>
      <c r="E21" s="45">
        <v>44743</v>
      </c>
    </row>
    <row r="22" spans="1:5" x14ac:dyDescent="0.3">
      <c r="B22" t="s">
        <v>898</v>
      </c>
      <c r="C22" s="19">
        <v>311123.28000000003</v>
      </c>
      <c r="D22" s="12">
        <v>59594</v>
      </c>
      <c r="E22" s="45">
        <v>44916</v>
      </c>
    </row>
    <row r="23" spans="1:5" x14ac:dyDescent="0.3">
      <c r="B23" t="s">
        <v>899</v>
      </c>
      <c r="C23" s="19">
        <v>207212.15</v>
      </c>
      <c r="D23" s="12">
        <v>42102</v>
      </c>
      <c r="E23" s="45">
        <v>44638</v>
      </c>
    </row>
    <row r="24" spans="1:5" x14ac:dyDescent="0.3">
      <c r="B24" t="s">
        <v>900</v>
      </c>
      <c r="C24" s="19">
        <v>198792.05</v>
      </c>
      <c r="D24" s="12">
        <v>39466</v>
      </c>
      <c r="E24" s="45">
        <v>44552</v>
      </c>
    </row>
    <row r="25" spans="1:5" x14ac:dyDescent="0.3">
      <c r="B25" t="s">
        <v>901</v>
      </c>
      <c r="C25" s="19">
        <v>194741.09</v>
      </c>
      <c r="D25" s="12">
        <v>30379</v>
      </c>
      <c r="E25" s="45">
        <v>44722</v>
      </c>
    </row>
    <row r="26" spans="1:5" x14ac:dyDescent="0.3">
      <c r="B26" t="s">
        <v>902</v>
      </c>
      <c r="C26" s="19">
        <v>119805.53</v>
      </c>
      <c r="D26" s="12">
        <v>18919</v>
      </c>
      <c r="E26" s="45">
        <v>44820</v>
      </c>
    </row>
    <row r="27" spans="1:5" x14ac:dyDescent="0.3">
      <c r="B27" t="s">
        <v>903</v>
      </c>
      <c r="C27" s="19">
        <v>115166.39999999999</v>
      </c>
      <c r="D27" s="12">
        <v>17294</v>
      </c>
      <c r="E27" s="45">
        <v>44526</v>
      </c>
    </row>
    <row r="28" spans="1:5" x14ac:dyDescent="0.3">
      <c r="B28" t="s">
        <v>904</v>
      </c>
      <c r="C28" s="19">
        <v>112034</v>
      </c>
      <c r="D28" s="12">
        <v>15745</v>
      </c>
      <c r="E28" s="45">
        <v>44603</v>
      </c>
    </row>
    <row r="29" spans="1:5" x14ac:dyDescent="0.3">
      <c r="B29" t="s">
        <v>905</v>
      </c>
      <c r="C29" s="19">
        <v>90039.98</v>
      </c>
      <c r="D29" s="12">
        <v>13670</v>
      </c>
      <c r="E29" s="45">
        <v>44736</v>
      </c>
    </row>
    <row r="30" spans="1:5" x14ac:dyDescent="0.3">
      <c r="B30" t="s">
        <v>906</v>
      </c>
      <c r="C30" s="19">
        <v>69600.17</v>
      </c>
      <c r="D30" s="12">
        <v>10706</v>
      </c>
      <c r="E30" s="45">
        <v>44666</v>
      </c>
    </row>
    <row r="31" spans="1:5" x14ac:dyDescent="0.3">
      <c r="B31" t="s">
        <v>907</v>
      </c>
      <c r="C31" s="19">
        <v>46524.38</v>
      </c>
      <c r="D31" s="12">
        <v>7263</v>
      </c>
      <c r="E31" s="45">
        <v>44785</v>
      </c>
    </row>
    <row r="32" spans="1:5" x14ac:dyDescent="0.3">
      <c r="B32" t="s">
        <v>908</v>
      </c>
      <c r="C32" s="19">
        <v>35538.550000000003</v>
      </c>
      <c r="D32" s="12">
        <v>5976</v>
      </c>
      <c r="E32" s="45">
        <v>44848</v>
      </c>
    </row>
    <row r="33" spans="1:5" x14ac:dyDescent="0.3">
      <c r="B33" t="s">
        <v>909</v>
      </c>
      <c r="C33" s="19">
        <v>22738</v>
      </c>
      <c r="D33" s="12">
        <v>3537</v>
      </c>
      <c r="E33" s="45">
        <v>44638</v>
      </c>
    </row>
    <row r="34" spans="1:5" x14ac:dyDescent="0.3">
      <c r="B34" t="s">
        <v>910</v>
      </c>
      <c r="C34" s="19">
        <v>22435.74</v>
      </c>
      <c r="D34" s="12">
        <v>3550</v>
      </c>
      <c r="E34" s="45">
        <v>44897</v>
      </c>
    </row>
    <row r="35" spans="1:5" x14ac:dyDescent="0.3">
      <c r="B35" t="s">
        <v>911</v>
      </c>
      <c r="C35" s="19">
        <v>17673.77</v>
      </c>
      <c r="D35" s="12">
        <v>2737</v>
      </c>
      <c r="E35" s="45">
        <v>44680</v>
      </c>
    </row>
    <row r="36" spans="1:5" x14ac:dyDescent="0.3">
      <c r="B36" t="s">
        <v>912</v>
      </c>
      <c r="C36" s="19">
        <v>17040.52</v>
      </c>
      <c r="D36" s="12">
        <v>2726</v>
      </c>
      <c r="E36" s="45">
        <v>44841</v>
      </c>
    </row>
    <row r="37" spans="1:5" x14ac:dyDescent="0.3">
      <c r="B37" t="s">
        <v>913</v>
      </c>
      <c r="C37" s="19">
        <v>13448.46</v>
      </c>
      <c r="D37" s="12">
        <v>2509</v>
      </c>
      <c r="E37" s="45">
        <v>44799</v>
      </c>
    </row>
    <row r="38" spans="1:5" x14ac:dyDescent="0.3">
      <c r="B38" t="s">
        <v>914</v>
      </c>
      <c r="C38" s="19">
        <v>9850</v>
      </c>
      <c r="D38" s="12">
        <v>1799</v>
      </c>
      <c r="E38" s="45">
        <v>44617</v>
      </c>
    </row>
    <row r="39" spans="1:5" x14ac:dyDescent="0.3">
      <c r="B39" t="s">
        <v>915</v>
      </c>
      <c r="C39" s="19">
        <v>3075.67</v>
      </c>
      <c r="D39" s="12">
        <v>504</v>
      </c>
      <c r="E39" s="45">
        <v>44869</v>
      </c>
    </row>
    <row r="40" spans="1:5" x14ac:dyDescent="0.3">
      <c r="B40" t="s">
        <v>916</v>
      </c>
      <c r="C40" s="19">
        <v>1030.81</v>
      </c>
      <c r="D40" s="12">
        <v>194</v>
      </c>
      <c r="E40" s="45">
        <v>44470</v>
      </c>
    </row>
    <row r="41" spans="1:5" x14ac:dyDescent="0.3">
      <c r="B41" t="s">
        <v>917</v>
      </c>
      <c r="C41" s="19">
        <v>467</v>
      </c>
      <c r="D41" s="12">
        <v>94</v>
      </c>
      <c r="E41" s="45">
        <v>42755</v>
      </c>
    </row>
    <row r="42" spans="1:5" x14ac:dyDescent="0.3">
      <c r="B42" t="s">
        <v>918</v>
      </c>
      <c r="C42" s="19">
        <v>467</v>
      </c>
      <c r="D42" s="12">
        <v>94</v>
      </c>
      <c r="E42" s="45">
        <v>42832</v>
      </c>
    </row>
    <row r="43" spans="1:5" x14ac:dyDescent="0.3">
      <c r="A43" t="s">
        <v>919</v>
      </c>
      <c r="B43">
        <f>COUNTA(B21:B42)</f>
        <v>22</v>
      </c>
      <c r="C43" s="19">
        <v>2949285.9699999993</v>
      </c>
      <c r="D43" s="12">
        <v>527731</v>
      </c>
    </row>
    <row r="44" spans="1:5" x14ac:dyDescent="0.3">
      <c r="A44" t="s">
        <v>38</v>
      </c>
      <c r="B44" t="s">
        <v>920</v>
      </c>
      <c r="C44" s="19">
        <v>645373.31999999995</v>
      </c>
      <c r="D44" s="12">
        <v>99270</v>
      </c>
      <c r="E44" s="45">
        <v>44792</v>
      </c>
    </row>
    <row r="45" spans="1:5" x14ac:dyDescent="0.3">
      <c r="B45" t="s">
        <v>921</v>
      </c>
      <c r="C45" s="19">
        <v>298115.59000000003</v>
      </c>
      <c r="D45" s="12">
        <v>43896</v>
      </c>
      <c r="E45" s="45">
        <v>44547</v>
      </c>
    </row>
    <row r="46" spans="1:5" x14ac:dyDescent="0.3">
      <c r="B46" t="s">
        <v>922</v>
      </c>
      <c r="C46" s="19">
        <v>250092.83</v>
      </c>
      <c r="D46" s="12">
        <v>36559</v>
      </c>
      <c r="E46" s="45">
        <v>44610</v>
      </c>
    </row>
    <row r="47" spans="1:5" x14ac:dyDescent="0.3">
      <c r="B47" t="s">
        <v>923</v>
      </c>
      <c r="C47" s="19">
        <v>184243.05</v>
      </c>
      <c r="D47" s="12">
        <v>36237</v>
      </c>
      <c r="E47" s="45">
        <v>44869</v>
      </c>
    </row>
    <row r="48" spans="1:5" x14ac:dyDescent="0.3">
      <c r="B48" t="s">
        <v>924</v>
      </c>
      <c r="C48" s="19">
        <v>177262.4</v>
      </c>
      <c r="D48" s="12">
        <v>26406</v>
      </c>
      <c r="E48" s="45">
        <v>44778</v>
      </c>
    </row>
    <row r="49" spans="1:5" x14ac:dyDescent="0.3">
      <c r="B49" t="s">
        <v>925</v>
      </c>
      <c r="C49" s="19">
        <v>99477.75</v>
      </c>
      <c r="D49" s="12">
        <v>13963</v>
      </c>
      <c r="E49" s="45">
        <v>44652</v>
      </c>
    </row>
    <row r="50" spans="1:5" x14ac:dyDescent="0.3">
      <c r="B50" t="s">
        <v>926</v>
      </c>
      <c r="C50" s="19">
        <v>90730.6</v>
      </c>
      <c r="D50" s="12">
        <v>14247</v>
      </c>
      <c r="E50" s="45">
        <v>44916</v>
      </c>
    </row>
    <row r="51" spans="1:5" x14ac:dyDescent="0.3">
      <c r="B51" t="s">
        <v>927</v>
      </c>
      <c r="C51" s="19">
        <v>46452.04</v>
      </c>
      <c r="D51" s="12">
        <v>7392</v>
      </c>
      <c r="E51" s="45">
        <v>44799</v>
      </c>
    </row>
    <row r="52" spans="1:5" x14ac:dyDescent="0.3">
      <c r="B52" t="s">
        <v>928</v>
      </c>
      <c r="C52" s="19">
        <v>34441.660000000003</v>
      </c>
      <c r="D52" s="12">
        <v>5201</v>
      </c>
      <c r="E52" s="45">
        <v>44799</v>
      </c>
    </row>
    <row r="53" spans="1:5" x14ac:dyDescent="0.3">
      <c r="B53" t="s">
        <v>929</v>
      </c>
      <c r="C53" s="19">
        <v>639.91999999999996</v>
      </c>
      <c r="D53" s="12">
        <v>260</v>
      </c>
      <c r="E53" s="45">
        <v>44358</v>
      </c>
    </row>
    <row r="54" spans="1:5" x14ac:dyDescent="0.3">
      <c r="A54" t="s">
        <v>930</v>
      </c>
      <c r="B54">
        <f>COUNTA(B44:B53)</f>
        <v>10</v>
      </c>
      <c r="C54" s="19">
        <v>1826829.1600000001</v>
      </c>
      <c r="D54" s="12">
        <v>283431</v>
      </c>
    </row>
    <row r="55" spans="1:5" x14ac:dyDescent="0.3">
      <c r="A55" t="s">
        <v>53</v>
      </c>
      <c r="B55" t="s">
        <v>931</v>
      </c>
      <c r="C55" s="19">
        <v>369596.98</v>
      </c>
      <c r="D55" s="12">
        <v>52890</v>
      </c>
      <c r="E55" s="45">
        <v>44624</v>
      </c>
    </row>
    <row r="56" spans="1:5" x14ac:dyDescent="0.3">
      <c r="B56" t="s">
        <v>932</v>
      </c>
      <c r="C56" s="19">
        <v>320809.09999999998</v>
      </c>
      <c r="D56" s="12">
        <v>68352</v>
      </c>
      <c r="E56" s="45">
        <v>44771</v>
      </c>
    </row>
    <row r="57" spans="1:5" x14ac:dyDescent="0.3">
      <c r="B57" t="s">
        <v>933</v>
      </c>
      <c r="C57" s="19">
        <v>314073.93</v>
      </c>
      <c r="D57" s="12">
        <v>44326</v>
      </c>
      <c r="E57" s="45">
        <v>44666</v>
      </c>
    </row>
    <row r="58" spans="1:5" x14ac:dyDescent="0.3">
      <c r="B58" t="s">
        <v>934</v>
      </c>
      <c r="C58" s="19">
        <v>250831.02</v>
      </c>
      <c r="D58" s="12">
        <v>38976</v>
      </c>
      <c r="E58" s="45">
        <v>44736</v>
      </c>
    </row>
    <row r="59" spans="1:5" x14ac:dyDescent="0.3">
      <c r="B59" t="s">
        <v>935</v>
      </c>
      <c r="C59" s="19">
        <v>221096.56</v>
      </c>
      <c r="D59" s="12">
        <v>32324</v>
      </c>
      <c r="E59" s="45">
        <v>44855</v>
      </c>
    </row>
    <row r="60" spans="1:5" x14ac:dyDescent="0.3">
      <c r="B60" t="s">
        <v>936</v>
      </c>
      <c r="C60" s="19">
        <v>167648.70000000001</v>
      </c>
      <c r="D60" s="12">
        <v>26727</v>
      </c>
      <c r="E60" s="45">
        <v>44827</v>
      </c>
    </row>
    <row r="61" spans="1:5" x14ac:dyDescent="0.3">
      <c r="B61" t="s">
        <v>937</v>
      </c>
      <c r="C61" s="19">
        <v>59899.69</v>
      </c>
      <c r="D61" s="12">
        <v>9046</v>
      </c>
      <c r="E61" s="45">
        <v>44554</v>
      </c>
    </row>
    <row r="62" spans="1:5" x14ac:dyDescent="0.3">
      <c r="B62" t="s">
        <v>938</v>
      </c>
      <c r="C62" s="19">
        <v>30378.12</v>
      </c>
      <c r="D62" s="12">
        <v>4802</v>
      </c>
      <c r="E62" s="45">
        <v>44617</v>
      </c>
    </row>
    <row r="63" spans="1:5" x14ac:dyDescent="0.3">
      <c r="B63" t="s">
        <v>939</v>
      </c>
      <c r="C63" s="19">
        <v>12207.22</v>
      </c>
      <c r="D63" s="12">
        <v>2288</v>
      </c>
      <c r="E63" s="45">
        <v>44890</v>
      </c>
    </row>
    <row r="64" spans="1:5" x14ac:dyDescent="0.3">
      <c r="B64" t="s">
        <v>940</v>
      </c>
      <c r="C64" s="19">
        <v>2314.5</v>
      </c>
      <c r="D64" s="12">
        <v>412</v>
      </c>
      <c r="E64" s="45">
        <v>43420</v>
      </c>
    </row>
    <row r="65" spans="1:5" x14ac:dyDescent="0.3">
      <c r="B65" t="s">
        <v>941</v>
      </c>
      <c r="C65" s="19">
        <v>2314.5</v>
      </c>
      <c r="D65" s="12">
        <v>412</v>
      </c>
      <c r="E65" s="45">
        <v>42692</v>
      </c>
    </row>
    <row r="66" spans="1:5" x14ac:dyDescent="0.3">
      <c r="B66" t="s">
        <v>942</v>
      </c>
      <c r="C66" s="19">
        <v>668.67</v>
      </c>
      <c r="D66" s="12">
        <v>39</v>
      </c>
      <c r="E66" s="45">
        <v>39654</v>
      </c>
    </row>
    <row r="67" spans="1:5" x14ac:dyDescent="0.3">
      <c r="B67" t="s">
        <v>943</v>
      </c>
      <c r="C67" s="19">
        <v>668.67</v>
      </c>
      <c r="D67" s="12">
        <v>40</v>
      </c>
      <c r="E67" s="45">
        <v>41117</v>
      </c>
    </row>
    <row r="68" spans="1:5" x14ac:dyDescent="0.3">
      <c r="B68" t="s">
        <v>944</v>
      </c>
      <c r="C68" s="19">
        <v>668.66</v>
      </c>
      <c r="D68" s="12">
        <v>39</v>
      </c>
      <c r="E68" s="45">
        <v>38520</v>
      </c>
    </row>
    <row r="69" spans="1:5" x14ac:dyDescent="0.3">
      <c r="B69" t="s">
        <v>945</v>
      </c>
      <c r="C69" s="19">
        <v>638.20000000000005</v>
      </c>
      <c r="D69" s="12">
        <v>158</v>
      </c>
      <c r="E69" s="45">
        <v>44456</v>
      </c>
    </row>
    <row r="70" spans="1:5" x14ac:dyDescent="0.3">
      <c r="A70" t="s">
        <v>946</v>
      </c>
      <c r="B70">
        <f>COUNTA(B55:B69)</f>
        <v>15</v>
      </c>
      <c r="C70" s="19">
        <v>1753814.5199999996</v>
      </c>
      <c r="D70" s="12">
        <v>280831</v>
      </c>
    </row>
    <row r="71" spans="1:5" x14ac:dyDescent="0.3">
      <c r="A71" t="s">
        <v>42</v>
      </c>
      <c r="B71" t="s">
        <v>947</v>
      </c>
      <c r="C71" s="19">
        <v>518312.4</v>
      </c>
      <c r="D71" s="12">
        <v>75224</v>
      </c>
      <c r="E71" s="45">
        <v>44820</v>
      </c>
    </row>
    <row r="72" spans="1:5" x14ac:dyDescent="0.3">
      <c r="B72" t="s">
        <v>948</v>
      </c>
      <c r="C72" s="19">
        <v>183119.48</v>
      </c>
      <c r="D72" s="12">
        <v>45461</v>
      </c>
      <c r="E72" s="45">
        <v>44659</v>
      </c>
    </row>
    <row r="73" spans="1:5" x14ac:dyDescent="0.3">
      <c r="B73" t="s">
        <v>949</v>
      </c>
      <c r="C73" s="19">
        <v>154444.9</v>
      </c>
      <c r="D73" s="12">
        <v>21578</v>
      </c>
      <c r="E73" s="45">
        <v>44596</v>
      </c>
    </row>
    <row r="74" spans="1:5" x14ac:dyDescent="0.3">
      <c r="B74" t="s">
        <v>950</v>
      </c>
      <c r="C74" s="19">
        <v>103895.06</v>
      </c>
      <c r="D74" s="12">
        <v>16125</v>
      </c>
      <c r="E74" s="45">
        <v>44869</v>
      </c>
    </row>
    <row r="75" spans="1:5" x14ac:dyDescent="0.3">
      <c r="B75" t="s">
        <v>951</v>
      </c>
      <c r="C75" s="19">
        <v>100581.27</v>
      </c>
      <c r="D75" s="12">
        <v>21021</v>
      </c>
      <c r="E75" s="45">
        <v>44603</v>
      </c>
    </row>
    <row r="76" spans="1:5" x14ac:dyDescent="0.3">
      <c r="B76" t="s">
        <v>952</v>
      </c>
      <c r="C76" s="19">
        <v>99630.67</v>
      </c>
      <c r="D76" s="12">
        <v>14892</v>
      </c>
      <c r="E76" s="45">
        <v>44771</v>
      </c>
    </row>
    <row r="77" spans="1:5" x14ac:dyDescent="0.3">
      <c r="B77" t="s">
        <v>953</v>
      </c>
      <c r="C77" s="19">
        <v>84032.41</v>
      </c>
      <c r="D77" s="12">
        <v>16946</v>
      </c>
      <c r="E77" s="45">
        <v>44855</v>
      </c>
    </row>
    <row r="78" spans="1:5" x14ac:dyDescent="0.3">
      <c r="B78" t="s">
        <v>954</v>
      </c>
      <c r="C78" s="19">
        <v>74073.179999999993</v>
      </c>
      <c r="D78" s="12">
        <v>17228</v>
      </c>
      <c r="E78" s="45">
        <v>44715</v>
      </c>
    </row>
    <row r="79" spans="1:5" x14ac:dyDescent="0.3">
      <c r="B79" t="s">
        <v>955</v>
      </c>
      <c r="C79" s="19">
        <v>58288.34</v>
      </c>
      <c r="D79" s="12">
        <v>8296</v>
      </c>
      <c r="E79" s="45">
        <v>44897</v>
      </c>
    </row>
    <row r="80" spans="1:5" x14ac:dyDescent="0.3">
      <c r="B80" t="s">
        <v>956</v>
      </c>
      <c r="C80" s="19">
        <v>49656.78</v>
      </c>
      <c r="D80" s="12">
        <v>7916</v>
      </c>
      <c r="E80" s="45">
        <v>44638</v>
      </c>
    </row>
    <row r="81" spans="2:5" x14ac:dyDescent="0.3">
      <c r="B81" t="s">
        <v>957</v>
      </c>
      <c r="C81" s="19">
        <v>32877.57</v>
      </c>
      <c r="D81" s="12">
        <v>7593</v>
      </c>
      <c r="E81" s="45">
        <v>44792</v>
      </c>
    </row>
    <row r="82" spans="2:5" x14ac:dyDescent="0.3">
      <c r="B82" t="s">
        <v>958</v>
      </c>
      <c r="C82" s="19">
        <v>30855.07</v>
      </c>
      <c r="D82" s="12">
        <v>4756</v>
      </c>
      <c r="E82" s="45">
        <v>44673</v>
      </c>
    </row>
    <row r="83" spans="2:5" x14ac:dyDescent="0.3">
      <c r="B83" t="s">
        <v>959</v>
      </c>
      <c r="C83" s="19">
        <v>30622.25</v>
      </c>
      <c r="D83" s="12">
        <v>5036</v>
      </c>
      <c r="E83" s="45">
        <v>44631</v>
      </c>
    </row>
    <row r="84" spans="2:5" x14ac:dyDescent="0.3">
      <c r="B84" t="s">
        <v>960</v>
      </c>
      <c r="C84" s="19">
        <v>19238.509999999998</v>
      </c>
      <c r="D84" s="12">
        <v>3367</v>
      </c>
      <c r="E84" s="45">
        <v>44890</v>
      </c>
    </row>
    <row r="85" spans="2:5" x14ac:dyDescent="0.3">
      <c r="B85" t="s">
        <v>961</v>
      </c>
      <c r="C85" s="19">
        <v>17052.599999999999</v>
      </c>
      <c r="D85" s="12">
        <v>3505</v>
      </c>
      <c r="E85" s="45">
        <v>44645</v>
      </c>
    </row>
    <row r="86" spans="2:5" x14ac:dyDescent="0.3">
      <c r="B86" t="s">
        <v>962</v>
      </c>
      <c r="C86" s="19">
        <v>16533.62</v>
      </c>
      <c r="D86" s="12">
        <v>2802</v>
      </c>
      <c r="E86" s="45">
        <v>44694</v>
      </c>
    </row>
    <row r="87" spans="2:5" x14ac:dyDescent="0.3">
      <c r="B87" t="s">
        <v>963</v>
      </c>
      <c r="C87" s="19">
        <v>15277.06</v>
      </c>
      <c r="D87" s="12">
        <v>3126</v>
      </c>
      <c r="E87" s="45">
        <v>44582</v>
      </c>
    </row>
    <row r="88" spans="2:5" x14ac:dyDescent="0.3">
      <c r="B88" t="s">
        <v>964</v>
      </c>
      <c r="C88" s="19">
        <v>13562.6</v>
      </c>
      <c r="D88" s="12">
        <v>2100</v>
      </c>
      <c r="E88" s="45">
        <v>44575</v>
      </c>
    </row>
    <row r="89" spans="2:5" x14ac:dyDescent="0.3">
      <c r="B89" t="s">
        <v>965</v>
      </c>
      <c r="C89" s="19">
        <v>11390.15</v>
      </c>
      <c r="D89" s="12">
        <v>1654</v>
      </c>
      <c r="E89" s="45">
        <v>44918</v>
      </c>
    </row>
    <row r="90" spans="2:5" x14ac:dyDescent="0.3">
      <c r="B90" t="s">
        <v>966</v>
      </c>
      <c r="C90" s="19">
        <v>10529.27</v>
      </c>
      <c r="D90" s="12">
        <v>1674</v>
      </c>
      <c r="E90" s="45">
        <v>44645</v>
      </c>
    </row>
    <row r="91" spans="2:5" x14ac:dyDescent="0.3">
      <c r="B91" t="s">
        <v>967</v>
      </c>
      <c r="C91" s="19">
        <v>6283.39</v>
      </c>
      <c r="D91" s="12">
        <v>972</v>
      </c>
      <c r="E91" s="45">
        <v>44862</v>
      </c>
    </row>
    <row r="92" spans="2:5" x14ac:dyDescent="0.3">
      <c r="B92" t="s">
        <v>968</v>
      </c>
      <c r="C92" s="19">
        <v>5326.29</v>
      </c>
      <c r="D92" s="12">
        <v>962</v>
      </c>
      <c r="E92" s="45">
        <v>44855</v>
      </c>
    </row>
    <row r="93" spans="2:5" x14ac:dyDescent="0.3">
      <c r="B93" t="s">
        <v>969</v>
      </c>
      <c r="C93" s="19">
        <v>2210.69</v>
      </c>
      <c r="D93" s="12">
        <v>885</v>
      </c>
      <c r="E93" s="45">
        <v>44470</v>
      </c>
    </row>
    <row r="94" spans="2:5" x14ac:dyDescent="0.3">
      <c r="B94" t="s">
        <v>970</v>
      </c>
      <c r="C94" s="19">
        <v>1762.57</v>
      </c>
      <c r="D94" s="12">
        <v>607</v>
      </c>
      <c r="E94" s="45">
        <v>44533</v>
      </c>
    </row>
    <row r="95" spans="2:5" x14ac:dyDescent="0.3">
      <c r="B95" t="s">
        <v>971</v>
      </c>
      <c r="C95" s="19">
        <v>1380.17</v>
      </c>
      <c r="D95" s="12">
        <v>610</v>
      </c>
      <c r="E95" s="45">
        <v>44414</v>
      </c>
    </row>
    <row r="96" spans="2:5" x14ac:dyDescent="0.3">
      <c r="B96" t="s">
        <v>972</v>
      </c>
      <c r="C96" s="19">
        <v>1359.5</v>
      </c>
      <c r="D96" s="12">
        <v>211</v>
      </c>
      <c r="E96" s="45">
        <v>40797</v>
      </c>
    </row>
    <row r="97" spans="1:5" x14ac:dyDescent="0.3">
      <c r="B97" t="s">
        <v>973</v>
      </c>
      <c r="C97" s="19">
        <v>1319</v>
      </c>
      <c r="D97" s="12">
        <v>342</v>
      </c>
      <c r="E97" s="45">
        <v>41585</v>
      </c>
    </row>
    <row r="98" spans="1:5" x14ac:dyDescent="0.3">
      <c r="B98" t="s">
        <v>974</v>
      </c>
      <c r="C98" s="19">
        <v>1079.96</v>
      </c>
      <c r="D98" s="12">
        <v>474</v>
      </c>
      <c r="E98" s="45">
        <v>44386</v>
      </c>
    </row>
    <row r="99" spans="1:5" x14ac:dyDescent="0.3">
      <c r="B99" t="s">
        <v>975</v>
      </c>
      <c r="C99" s="19">
        <v>321.26</v>
      </c>
      <c r="D99" s="12">
        <v>74</v>
      </c>
      <c r="E99" s="45">
        <v>44547</v>
      </c>
    </row>
    <row r="100" spans="1:5" x14ac:dyDescent="0.3">
      <c r="B100" t="s">
        <v>976</v>
      </c>
      <c r="C100" s="19">
        <v>92</v>
      </c>
      <c r="D100" s="12">
        <v>23</v>
      </c>
      <c r="E100" s="45">
        <v>43385</v>
      </c>
    </row>
    <row r="101" spans="1:5" x14ac:dyDescent="0.3">
      <c r="B101" t="s">
        <v>977</v>
      </c>
      <c r="C101" s="19">
        <v>11.1</v>
      </c>
      <c r="D101" s="12">
        <v>2</v>
      </c>
      <c r="E101" s="45">
        <v>44505</v>
      </c>
    </row>
    <row r="102" spans="1:5" x14ac:dyDescent="0.3">
      <c r="A102" t="s">
        <v>978</v>
      </c>
      <c r="B102">
        <f>COUNTA(B71:B101)</f>
        <v>31</v>
      </c>
      <c r="C102" s="19">
        <v>1645119.1200000003</v>
      </c>
      <c r="D102" s="12">
        <v>285462</v>
      </c>
    </row>
    <row r="103" spans="1:5" x14ac:dyDescent="0.3">
      <c r="A103" t="s">
        <v>48</v>
      </c>
      <c r="B103" t="s">
        <v>979</v>
      </c>
      <c r="C103" s="19">
        <v>423160.67</v>
      </c>
      <c r="D103" s="12">
        <v>83186</v>
      </c>
      <c r="E103" s="45">
        <v>44652</v>
      </c>
    </row>
    <row r="104" spans="1:5" x14ac:dyDescent="0.3">
      <c r="B104" t="s">
        <v>980</v>
      </c>
      <c r="C104" s="19">
        <v>363003.32</v>
      </c>
      <c r="D104" s="12">
        <v>54439</v>
      </c>
      <c r="E104" s="45">
        <v>44708</v>
      </c>
    </row>
    <row r="105" spans="1:5" x14ac:dyDescent="0.3">
      <c r="B105" t="s">
        <v>981</v>
      </c>
      <c r="C105" s="19">
        <v>227664.45</v>
      </c>
      <c r="D105" s="12">
        <v>34537</v>
      </c>
      <c r="E105" s="45">
        <v>44834</v>
      </c>
    </row>
    <row r="106" spans="1:5" x14ac:dyDescent="0.3">
      <c r="B106" t="s">
        <v>982</v>
      </c>
      <c r="C106" s="19">
        <v>189029.38</v>
      </c>
      <c r="D106" s="12">
        <v>27960</v>
      </c>
      <c r="E106" s="45">
        <v>44659</v>
      </c>
    </row>
    <row r="107" spans="1:5" x14ac:dyDescent="0.3">
      <c r="B107" t="s">
        <v>983</v>
      </c>
      <c r="C107" s="19">
        <v>183761.71</v>
      </c>
      <c r="D107" s="12">
        <v>36516</v>
      </c>
      <c r="E107" s="45">
        <v>44568</v>
      </c>
    </row>
    <row r="108" spans="1:5" x14ac:dyDescent="0.3">
      <c r="B108" t="s">
        <v>984</v>
      </c>
      <c r="C108" s="19">
        <v>72931.33</v>
      </c>
      <c r="D108" s="12">
        <v>10372</v>
      </c>
      <c r="E108" s="45">
        <v>44575</v>
      </c>
    </row>
    <row r="109" spans="1:5" x14ac:dyDescent="0.3">
      <c r="B109" t="s">
        <v>985</v>
      </c>
      <c r="C109" s="19">
        <v>15623</v>
      </c>
      <c r="D109" s="12">
        <v>2382</v>
      </c>
      <c r="E109" s="45">
        <v>44610</v>
      </c>
    </row>
    <row r="110" spans="1:5" x14ac:dyDescent="0.3">
      <c r="B110" t="s">
        <v>986</v>
      </c>
      <c r="C110" s="19">
        <v>2059</v>
      </c>
      <c r="D110" s="12">
        <v>122</v>
      </c>
      <c r="E110" s="45">
        <v>44633</v>
      </c>
    </row>
    <row r="111" spans="1:5" x14ac:dyDescent="0.3">
      <c r="A111" t="s">
        <v>987</v>
      </c>
      <c r="B111">
        <f>COUNTA(B103:B110)</f>
        <v>8</v>
      </c>
      <c r="C111" s="19">
        <v>1477232.8599999999</v>
      </c>
      <c r="D111" s="12">
        <v>249514</v>
      </c>
    </row>
    <row r="112" spans="1:5" x14ac:dyDescent="0.3">
      <c r="A112" t="s">
        <v>83</v>
      </c>
      <c r="B112" t="s">
        <v>988</v>
      </c>
      <c r="C112" s="19">
        <v>206914</v>
      </c>
      <c r="D112" s="12">
        <v>41636</v>
      </c>
      <c r="E112" s="45">
        <v>44820</v>
      </c>
    </row>
    <row r="113" spans="2:5" x14ac:dyDescent="0.3">
      <c r="B113" t="s">
        <v>989</v>
      </c>
      <c r="C113" s="19">
        <v>118926</v>
      </c>
      <c r="D113" s="12">
        <v>17638</v>
      </c>
      <c r="E113" s="45">
        <v>44673</v>
      </c>
    </row>
    <row r="114" spans="2:5" x14ac:dyDescent="0.3">
      <c r="B114" t="s">
        <v>990</v>
      </c>
      <c r="C114" s="19">
        <v>116315</v>
      </c>
      <c r="D114" s="12">
        <v>23788</v>
      </c>
      <c r="E114" s="45">
        <v>44848</v>
      </c>
    </row>
    <row r="115" spans="2:5" x14ac:dyDescent="0.3">
      <c r="B115" t="s">
        <v>991</v>
      </c>
      <c r="C115" s="19">
        <v>87519</v>
      </c>
      <c r="D115" s="12">
        <v>12818</v>
      </c>
      <c r="E115" s="45">
        <v>44806</v>
      </c>
    </row>
    <row r="116" spans="2:5" x14ac:dyDescent="0.3">
      <c r="B116" t="s">
        <v>992</v>
      </c>
      <c r="C116" s="19">
        <v>52322</v>
      </c>
      <c r="D116" s="12">
        <v>9285</v>
      </c>
      <c r="E116" s="45">
        <v>44574</v>
      </c>
    </row>
    <row r="117" spans="2:5" x14ac:dyDescent="0.3">
      <c r="B117" t="s">
        <v>993</v>
      </c>
      <c r="C117" s="19">
        <v>49598</v>
      </c>
      <c r="D117" s="12">
        <v>9989</v>
      </c>
      <c r="E117" s="45">
        <v>44617</v>
      </c>
    </row>
    <row r="118" spans="2:5" x14ac:dyDescent="0.3">
      <c r="B118" t="s">
        <v>994</v>
      </c>
      <c r="C118" s="19">
        <v>49145</v>
      </c>
      <c r="D118" s="12">
        <v>7312</v>
      </c>
      <c r="E118" s="45">
        <v>44666</v>
      </c>
    </row>
    <row r="119" spans="2:5" x14ac:dyDescent="0.3">
      <c r="B119" t="s">
        <v>995</v>
      </c>
      <c r="C119" s="19">
        <v>47374</v>
      </c>
      <c r="D119" s="12">
        <v>9715</v>
      </c>
      <c r="E119" s="45">
        <v>44596</v>
      </c>
    </row>
    <row r="120" spans="2:5" x14ac:dyDescent="0.3">
      <c r="B120" t="s">
        <v>996</v>
      </c>
      <c r="C120" s="19">
        <v>45239</v>
      </c>
      <c r="D120" s="12">
        <v>7588</v>
      </c>
      <c r="E120" s="45">
        <v>44701</v>
      </c>
    </row>
    <row r="121" spans="2:5" x14ac:dyDescent="0.3">
      <c r="B121" t="s">
        <v>997</v>
      </c>
      <c r="C121" s="19">
        <v>43471</v>
      </c>
      <c r="D121" s="12">
        <v>9318</v>
      </c>
      <c r="E121" s="45">
        <v>44694</v>
      </c>
    </row>
    <row r="122" spans="2:5" x14ac:dyDescent="0.3">
      <c r="B122" t="s">
        <v>998</v>
      </c>
      <c r="C122" s="19">
        <v>40880</v>
      </c>
      <c r="D122" s="12">
        <v>8795</v>
      </c>
      <c r="E122" s="45">
        <v>44911</v>
      </c>
    </row>
    <row r="123" spans="2:5" x14ac:dyDescent="0.3">
      <c r="B123" t="s">
        <v>999</v>
      </c>
      <c r="C123" s="19">
        <v>40831</v>
      </c>
      <c r="D123" s="12">
        <v>8585</v>
      </c>
      <c r="E123" s="45">
        <v>44680</v>
      </c>
    </row>
    <row r="124" spans="2:5" x14ac:dyDescent="0.3">
      <c r="B124" t="s">
        <v>1000</v>
      </c>
      <c r="C124" s="19">
        <v>35665</v>
      </c>
      <c r="D124" s="12">
        <v>5483</v>
      </c>
      <c r="E124" s="45">
        <v>44750</v>
      </c>
    </row>
    <row r="125" spans="2:5" x14ac:dyDescent="0.3">
      <c r="B125" t="s">
        <v>1001</v>
      </c>
      <c r="C125" s="19">
        <v>29319</v>
      </c>
      <c r="D125" s="12">
        <v>4491</v>
      </c>
      <c r="E125" s="45">
        <v>44813</v>
      </c>
    </row>
    <row r="126" spans="2:5" x14ac:dyDescent="0.3">
      <c r="B126" t="s">
        <v>1002</v>
      </c>
      <c r="C126" s="19">
        <v>26036</v>
      </c>
      <c r="D126" s="12">
        <v>5573</v>
      </c>
      <c r="E126" s="45">
        <v>44575</v>
      </c>
    </row>
    <row r="127" spans="2:5" x14ac:dyDescent="0.3">
      <c r="B127" t="s">
        <v>1003</v>
      </c>
      <c r="C127" s="19">
        <v>20895</v>
      </c>
      <c r="D127" s="12">
        <v>3466</v>
      </c>
      <c r="E127" s="45">
        <v>44603</v>
      </c>
    </row>
    <row r="128" spans="2:5" x14ac:dyDescent="0.3">
      <c r="B128" t="s">
        <v>1004</v>
      </c>
      <c r="C128" s="19">
        <v>18994</v>
      </c>
      <c r="D128" s="12">
        <v>2848</v>
      </c>
      <c r="E128" s="45">
        <v>44904</v>
      </c>
    </row>
    <row r="129" spans="1:5" x14ac:dyDescent="0.3">
      <c r="B129" t="s">
        <v>1005</v>
      </c>
      <c r="C129" s="19">
        <v>14146</v>
      </c>
      <c r="D129" s="12">
        <v>2148</v>
      </c>
      <c r="E129" s="45">
        <v>44547</v>
      </c>
    </row>
    <row r="130" spans="1:5" x14ac:dyDescent="0.3">
      <c r="B130" t="s">
        <v>1006</v>
      </c>
      <c r="C130" s="19">
        <v>12003</v>
      </c>
      <c r="D130" s="12">
        <v>2204</v>
      </c>
      <c r="E130" s="45">
        <v>44806</v>
      </c>
    </row>
    <row r="131" spans="1:5" x14ac:dyDescent="0.3">
      <c r="B131" t="s">
        <v>1007</v>
      </c>
      <c r="C131" s="19">
        <v>9678</v>
      </c>
      <c r="D131" s="12">
        <v>1673</v>
      </c>
      <c r="E131" s="45">
        <v>44687</v>
      </c>
    </row>
    <row r="132" spans="1:5" x14ac:dyDescent="0.3">
      <c r="B132" t="s">
        <v>1008</v>
      </c>
      <c r="C132" s="19">
        <v>9385</v>
      </c>
      <c r="D132" s="12">
        <v>1701</v>
      </c>
      <c r="E132" s="45">
        <v>44764</v>
      </c>
    </row>
    <row r="133" spans="1:5" x14ac:dyDescent="0.3">
      <c r="B133" t="s">
        <v>1009</v>
      </c>
      <c r="C133" s="19">
        <v>9021</v>
      </c>
      <c r="D133" s="12">
        <v>1434</v>
      </c>
      <c r="E133" s="45">
        <v>44582</v>
      </c>
    </row>
    <row r="134" spans="1:5" x14ac:dyDescent="0.3">
      <c r="B134" t="s">
        <v>1010</v>
      </c>
      <c r="C134" s="19">
        <v>8532</v>
      </c>
      <c r="D134" s="12">
        <v>1646</v>
      </c>
      <c r="E134" s="45">
        <v>44890</v>
      </c>
    </row>
    <row r="135" spans="1:5" x14ac:dyDescent="0.3">
      <c r="B135" t="s">
        <v>1011</v>
      </c>
      <c r="C135" s="19">
        <v>7835</v>
      </c>
      <c r="D135" s="12">
        <v>1303</v>
      </c>
      <c r="E135" s="45">
        <v>44862</v>
      </c>
    </row>
    <row r="136" spans="1:5" x14ac:dyDescent="0.3">
      <c r="B136" t="s">
        <v>1012</v>
      </c>
      <c r="C136" s="19">
        <v>6543</v>
      </c>
      <c r="D136" s="12">
        <v>1022</v>
      </c>
      <c r="E136" s="45">
        <v>44904</v>
      </c>
    </row>
    <row r="137" spans="1:5" x14ac:dyDescent="0.3">
      <c r="B137" t="s">
        <v>1013</v>
      </c>
      <c r="C137" s="19">
        <v>5080</v>
      </c>
      <c r="D137" s="12">
        <v>969</v>
      </c>
      <c r="E137" s="45">
        <v>44855</v>
      </c>
    </row>
    <row r="138" spans="1:5" x14ac:dyDescent="0.3">
      <c r="B138" t="s">
        <v>1014</v>
      </c>
      <c r="C138" s="19">
        <v>3698</v>
      </c>
      <c r="D138" s="12">
        <v>591</v>
      </c>
      <c r="E138" s="45">
        <v>44862</v>
      </c>
    </row>
    <row r="139" spans="1:5" x14ac:dyDescent="0.3">
      <c r="B139" t="s">
        <v>1015</v>
      </c>
      <c r="C139" s="19">
        <v>2864</v>
      </c>
      <c r="D139" s="12">
        <v>968</v>
      </c>
      <c r="E139" s="45">
        <v>44512</v>
      </c>
    </row>
    <row r="140" spans="1:5" x14ac:dyDescent="0.3">
      <c r="B140" t="s">
        <v>1016</v>
      </c>
      <c r="C140" s="19">
        <v>258</v>
      </c>
      <c r="D140" s="12">
        <v>76</v>
      </c>
      <c r="E140" s="45">
        <v>44533</v>
      </c>
    </row>
    <row r="141" spans="1:5" x14ac:dyDescent="0.3">
      <c r="B141" t="s">
        <v>1017</v>
      </c>
      <c r="C141" s="19">
        <v>4</v>
      </c>
      <c r="D141" s="12">
        <v>1</v>
      </c>
      <c r="E141" s="45">
        <v>44547</v>
      </c>
    </row>
    <row r="142" spans="1:5" x14ac:dyDescent="0.3">
      <c r="A142" t="s">
        <v>1018</v>
      </c>
      <c r="B142">
        <f>COUNTA(B112:B141)</f>
        <v>30</v>
      </c>
      <c r="C142" s="19">
        <v>1118490</v>
      </c>
      <c r="D142" s="12">
        <v>204064</v>
      </c>
    </row>
    <row r="143" spans="1:5" x14ac:dyDescent="0.3">
      <c r="A143" t="s">
        <v>35</v>
      </c>
      <c r="B143" t="s">
        <v>1019</v>
      </c>
      <c r="C143" s="19">
        <v>988254.99</v>
      </c>
      <c r="D143" s="12">
        <v>141651</v>
      </c>
      <c r="E143" s="45">
        <v>44848</v>
      </c>
    </row>
    <row r="144" spans="1:5" x14ac:dyDescent="0.3">
      <c r="A144" t="s">
        <v>1020</v>
      </c>
      <c r="B144">
        <f>COUNTA(B143)</f>
        <v>1</v>
      </c>
      <c r="C144" s="19">
        <v>988254.99</v>
      </c>
      <c r="D144" s="12">
        <v>141651</v>
      </c>
    </row>
    <row r="145" spans="1:5" x14ac:dyDescent="0.3">
      <c r="A145" t="s">
        <v>40</v>
      </c>
      <c r="B145" t="s">
        <v>1021</v>
      </c>
      <c r="C145" s="19">
        <v>584644</v>
      </c>
      <c r="D145" s="12">
        <v>82080</v>
      </c>
      <c r="E145" s="45">
        <v>44561</v>
      </c>
    </row>
    <row r="146" spans="1:5" x14ac:dyDescent="0.3">
      <c r="A146" t="s">
        <v>1022</v>
      </c>
      <c r="B146">
        <f>COUNTA(B145)</f>
        <v>1</v>
      </c>
      <c r="C146" s="19">
        <v>584644</v>
      </c>
      <c r="D146" s="12">
        <v>82080</v>
      </c>
    </row>
    <row r="147" spans="1:5" x14ac:dyDescent="0.3">
      <c r="A147" t="s">
        <v>105</v>
      </c>
      <c r="B147" t="s">
        <v>1023</v>
      </c>
      <c r="C147" s="19">
        <v>176631.85</v>
      </c>
      <c r="D147" s="12">
        <v>30082</v>
      </c>
      <c r="E147" s="45">
        <v>44834</v>
      </c>
    </row>
    <row r="148" spans="1:5" x14ac:dyDescent="0.3">
      <c r="B148" t="s">
        <v>1024</v>
      </c>
      <c r="C148" s="19">
        <v>40225.910000000003</v>
      </c>
      <c r="D148" s="12">
        <v>6687</v>
      </c>
      <c r="E148" s="45">
        <v>44655</v>
      </c>
    </row>
    <row r="149" spans="1:5" x14ac:dyDescent="0.3">
      <c r="B149" t="s">
        <v>1025</v>
      </c>
      <c r="C149" s="19">
        <v>36447.129999999997</v>
      </c>
      <c r="D149" s="12">
        <v>6289</v>
      </c>
      <c r="E149" s="45">
        <v>44659</v>
      </c>
    </row>
    <row r="150" spans="1:5" x14ac:dyDescent="0.3">
      <c r="B150" t="s">
        <v>1026</v>
      </c>
      <c r="C150" s="19">
        <v>24338.49</v>
      </c>
      <c r="D150" s="12">
        <v>3854</v>
      </c>
      <c r="E150" s="45">
        <v>44655</v>
      </c>
    </row>
    <row r="151" spans="1:5" x14ac:dyDescent="0.3">
      <c r="B151" t="s">
        <v>1027</v>
      </c>
      <c r="C151" s="19">
        <v>7483.23</v>
      </c>
      <c r="D151" s="12">
        <v>1175</v>
      </c>
      <c r="E151" s="45">
        <v>44655</v>
      </c>
    </row>
    <row r="152" spans="1:5" x14ac:dyDescent="0.3">
      <c r="B152" t="s">
        <v>1028</v>
      </c>
      <c r="C152" s="19">
        <v>5293.83</v>
      </c>
      <c r="D152" s="12">
        <v>943</v>
      </c>
      <c r="E152" s="45">
        <v>44655</v>
      </c>
    </row>
    <row r="153" spans="1:5" x14ac:dyDescent="0.3">
      <c r="B153" t="s">
        <v>1029</v>
      </c>
      <c r="C153" s="19">
        <v>4768.58</v>
      </c>
      <c r="D153" s="12">
        <v>813</v>
      </c>
      <c r="E153" s="45">
        <v>44655</v>
      </c>
    </row>
    <row r="154" spans="1:5" x14ac:dyDescent="0.3">
      <c r="B154" t="s">
        <v>1030</v>
      </c>
      <c r="C154" s="19">
        <v>2599.62</v>
      </c>
      <c r="D154" s="12">
        <v>453</v>
      </c>
      <c r="E154" s="45">
        <v>44655</v>
      </c>
    </row>
    <row r="155" spans="1:5" x14ac:dyDescent="0.3">
      <c r="B155" t="s">
        <v>1031</v>
      </c>
      <c r="C155" s="19">
        <v>2289.9699999999998</v>
      </c>
      <c r="D155" s="12">
        <v>398</v>
      </c>
      <c r="E155" s="45">
        <v>44655</v>
      </c>
    </row>
    <row r="156" spans="1:5" x14ac:dyDescent="0.3">
      <c r="B156" t="s">
        <v>1032</v>
      </c>
      <c r="C156" s="19">
        <v>2163.88</v>
      </c>
      <c r="D156" s="12">
        <v>387</v>
      </c>
      <c r="E156" s="45">
        <v>44655</v>
      </c>
    </row>
    <row r="157" spans="1:5" x14ac:dyDescent="0.3">
      <c r="B157" t="s">
        <v>1033</v>
      </c>
      <c r="C157" s="19">
        <v>1626</v>
      </c>
      <c r="D157" s="12">
        <v>400</v>
      </c>
      <c r="E157" s="45">
        <v>43560</v>
      </c>
    </row>
    <row r="158" spans="1:5" x14ac:dyDescent="0.3">
      <c r="B158" t="s">
        <v>1034</v>
      </c>
      <c r="C158" s="19">
        <v>1532.49</v>
      </c>
      <c r="D158" s="12">
        <v>358</v>
      </c>
      <c r="E158" s="45">
        <v>44655</v>
      </c>
    </row>
    <row r="159" spans="1:5" x14ac:dyDescent="0.3">
      <c r="B159" t="s">
        <v>1035</v>
      </c>
      <c r="C159" s="19">
        <v>1469.05</v>
      </c>
      <c r="D159" s="12">
        <v>285</v>
      </c>
      <c r="E159" s="45">
        <v>44655</v>
      </c>
    </row>
    <row r="160" spans="1:5" x14ac:dyDescent="0.3">
      <c r="B160" t="s">
        <v>1036</v>
      </c>
      <c r="C160" s="19">
        <v>1397.63</v>
      </c>
      <c r="D160" s="12">
        <v>292</v>
      </c>
      <c r="E160" s="45">
        <v>44655</v>
      </c>
    </row>
    <row r="161" spans="2:5" x14ac:dyDescent="0.3">
      <c r="B161" t="s">
        <v>1037</v>
      </c>
      <c r="C161" s="19">
        <v>1367.15</v>
      </c>
      <c r="D161" s="12">
        <v>284</v>
      </c>
      <c r="E161" s="45">
        <v>44655</v>
      </c>
    </row>
    <row r="162" spans="2:5" x14ac:dyDescent="0.3">
      <c r="B162" t="s">
        <v>1038</v>
      </c>
      <c r="C162" s="19">
        <v>1097.55</v>
      </c>
      <c r="D162" s="12">
        <v>231</v>
      </c>
      <c r="E162" s="45">
        <v>44655</v>
      </c>
    </row>
    <row r="163" spans="2:5" x14ac:dyDescent="0.3">
      <c r="B163" t="s">
        <v>1039</v>
      </c>
      <c r="C163" s="19">
        <v>1021.84</v>
      </c>
      <c r="D163" s="12">
        <v>179</v>
      </c>
      <c r="E163" s="45">
        <v>44655</v>
      </c>
    </row>
    <row r="164" spans="2:5" x14ac:dyDescent="0.3">
      <c r="B164" t="s">
        <v>1040</v>
      </c>
      <c r="C164" s="19">
        <v>1009.5</v>
      </c>
      <c r="D164" s="12">
        <v>235</v>
      </c>
      <c r="E164" s="45">
        <v>44316</v>
      </c>
    </row>
    <row r="165" spans="2:5" x14ac:dyDescent="0.3">
      <c r="B165" t="s">
        <v>1041</v>
      </c>
      <c r="C165" s="19">
        <v>848.5</v>
      </c>
      <c r="D165" s="12">
        <v>291</v>
      </c>
      <c r="E165" s="45">
        <v>43987</v>
      </c>
    </row>
    <row r="166" spans="2:5" x14ac:dyDescent="0.3">
      <c r="B166" t="s">
        <v>1042</v>
      </c>
      <c r="C166" s="19">
        <v>507.37</v>
      </c>
      <c r="D166" s="12">
        <v>92</v>
      </c>
      <c r="E166" s="45">
        <v>44655</v>
      </c>
    </row>
    <row r="167" spans="2:5" x14ac:dyDescent="0.3">
      <c r="B167" t="s">
        <v>1043</v>
      </c>
      <c r="C167" s="19">
        <v>389.15</v>
      </c>
      <c r="D167" s="12">
        <v>121</v>
      </c>
      <c r="E167" s="45">
        <v>44655</v>
      </c>
    </row>
    <row r="168" spans="2:5" x14ac:dyDescent="0.3">
      <c r="B168" t="s">
        <v>1044</v>
      </c>
      <c r="C168" s="19">
        <v>218</v>
      </c>
      <c r="D168" s="12">
        <v>61</v>
      </c>
      <c r="E168" s="45">
        <v>43574</v>
      </c>
    </row>
    <row r="169" spans="2:5" x14ac:dyDescent="0.3">
      <c r="B169" t="s">
        <v>1045</v>
      </c>
      <c r="C169" s="19">
        <v>210</v>
      </c>
      <c r="D169" s="12">
        <v>70</v>
      </c>
      <c r="E169" s="45">
        <v>43987</v>
      </c>
    </row>
    <row r="170" spans="2:5" x14ac:dyDescent="0.3">
      <c r="B170" t="s">
        <v>1046</v>
      </c>
      <c r="C170" s="19">
        <v>179</v>
      </c>
      <c r="D170" s="12">
        <v>53</v>
      </c>
      <c r="E170" s="45">
        <v>43574</v>
      </c>
    </row>
    <row r="171" spans="2:5" x14ac:dyDescent="0.3">
      <c r="B171" t="s">
        <v>1047</v>
      </c>
      <c r="C171" s="19">
        <v>146</v>
      </c>
      <c r="D171" s="12">
        <v>31</v>
      </c>
      <c r="E171" s="45">
        <v>43749</v>
      </c>
    </row>
    <row r="172" spans="2:5" x14ac:dyDescent="0.3">
      <c r="B172" t="s">
        <v>1048</v>
      </c>
      <c r="C172" s="19">
        <v>125.65</v>
      </c>
      <c r="D172" s="12">
        <v>25</v>
      </c>
      <c r="E172" s="45">
        <v>43987</v>
      </c>
    </row>
    <row r="173" spans="2:5" x14ac:dyDescent="0.3">
      <c r="B173" t="s">
        <v>1049</v>
      </c>
      <c r="C173" s="19">
        <v>101.5</v>
      </c>
      <c r="D173" s="12">
        <v>30</v>
      </c>
      <c r="E173" s="45">
        <v>43560</v>
      </c>
    </row>
    <row r="174" spans="2:5" x14ac:dyDescent="0.3">
      <c r="B174" t="s">
        <v>1050</v>
      </c>
      <c r="C174" s="19">
        <v>98</v>
      </c>
      <c r="D174" s="12">
        <v>18</v>
      </c>
      <c r="E174" s="45">
        <v>44316</v>
      </c>
    </row>
    <row r="175" spans="2:5" x14ac:dyDescent="0.3">
      <c r="B175" t="s">
        <v>1051</v>
      </c>
      <c r="C175" s="19">
        <v>91.5</v>
      </c>
      <c r="D175" s="12">
        <v>18</v>
      </c>
      <c r="E175" s="45">
        <v>43174</v>
      </c>
    </row>
    <row r="176" spans="2:5" x14ac:dyDescent="0.3">
      <c r="B176" t="s">
        <v>1052</v>
      </c>
      <c r="C176" s="19">
        <v>80</v>
      </c>
      <c r="D176" s="12">
        <v>16</v>
      </c>
      <c r="E176" s="45">
        <v>43189</v>
      </c>
    </row>
    <row r="177" spans="1:5" x14ac:dyDescent="0.3">
      <c r="B177" t="s">
        <v>1053</v>
      </c>
      <c r="C177" s="19">
        <v>64</v>
      </c>
      <c r="D177" s="12">
        <v>18</v>
      </c>
      <c r="E177" s="45">
        <v>44655</v>
      </c>
    </row>
    <row r="178" spans="1:5" x14ac:dyDescent="0.3">
      <c r="B178" t="s">
        <v>1054</v>
      </c>
      <c r="C178" s="19">
        <v>45.5</v>
      </c>
      <c r="D178" s="12">
        <v>9</v>
      </c>
      <c r="E178" s="45">
        <v>42832</v>
      </c>
    </row>
    <row r="179" spans="1:5" x14ac:dyDescent="0.3">
      <c r="B179" t="s">
        <v>1055</v>
      </c>
      <c r="C179" s="19">
        <v>40</v>
      </c>
      <c r="D179" s="12">
        <v>11</v>
      </c>
      <c r="E179" s="45">
        <v>44655</v>
      </c>
    </row>
    <row r="180" spans="1:5" x14ac:dyDescent="0.3">
      <c r="B180" t="s">
        <v>1056</v>
      </c>
      <c r="C180" s="19">
        <v>30</v>
      </c>
      <c r="D180" s="12">
        <v>6</v>
      </c>
      <c r="E180" s="45">
        <v>44292</v>
      </c>
    </row>
    <row r="181" spans="1:5" x14ac:dyDescent="0.3">
      <c r="B181" t="s">
        <v>1057</v>
      </c>
      <c r="C181" s="19">
        <v>12</v>
      </c>
      <c r="D181" s="12">
        <v>2</v>
      </c>
      <c r="E181" s="45">
        <v>44655</v>
      </c>
    </row>
    <row r="182" spans="1:5" x14ac:dyDescent="0.3">
      <c r="B182" t="s">
        <v>1058</v>
      </c>
      <c r="C182" s="19">
        <v>6.15</v>
      </c>
      <c r="D182" s="12">
        <v>1</v>
      </c>
      <c r="E182" s="45">
        <v>44316</v>
      </c>
    </row>
    <row r="183" spans="1:5" x14ac:dyDescent="0.3">
      <c r="B183" t="s">
        <v>1059</v>
      </c>
      <c r="C183" s="19">
        <v>5</v>
      </c>
      <c r="D183" s="12">
        <v>2</v>
      </c>
      <c r="E183" s="45">
        <v>44292</v>
      </c>
    </row>
    <row r="184" spans="1:5" x14ac:dyDescent="0.3">
      <c r="A184" t="s">
        <v>1060</v>
      </c>
      <c r="B184">
        <f>COUNTA(B147:B183)</f>
        <v>37</v>
      </c>
      <c r="C184" s="19">
        <v>315961.02</v>
      </c>
      <c r="D184" s="12">
        <v>54220</v>
      </c>
    </row>
    <row r="185" spans="1:5" x14ac:dyDescent="0.3">
      <c r="A185" t="s">
        <v>62</v>
      </c>
      <c r="B185" t="s">
        <v>1061</v>
      </c>
      <c r="C185" s="19">
        <v>313120.62</v>
      </c>
      <c r="D185" s="12">
        <v>48658</v>
      </c>
      <c r="E185" s="45">
        <v>44736</v>
      </c>
    </row>
    <row r="186" spans="1:5" x14ac:dyDescent="0.3">
      <c r="A186" t="s">
        <v>1062</v>
      </c>
      <c r="B186">
        <f>COUNTA(B185)</f>
        <v>1</v>
      </c>
      <c r="C186" s="19">
        <v>313120.62</v>
      </c>
      <c r="D186" s="12">
        <v>48658</v>
      </c>
    </row>
    <row r="187" spans="1:5" x14ac:dyDescent="0.3">
      <c r="A187" t="s">
        <v>95</v>
      </c>
      <c r="B187" t="s">
        <v>1063</v>
      </c>
      <c r="C187" s="19">
        <v>188462.3</v>
      </c>
      <c r="D187" s="12">
        <v>30002</v>
      </c>
      <c r="E187" s="45">
        <v>44855</v>
      </c>
    </row>
    <row r="188" spans="1:5" x14ac:dyDescent="0.3">
      <c r="B188" t="s">
        <v>1064</v>
      </c>
      <c r="C188" s="19">
        <v>33773.480000000003</v>
      </c>
      <c r="D188" s="12">
        <v>6148</v>
      </c>
      <c r="E188" s="45">
        <v>44589</v>
      </c>
    </row>
    <row r="189" spans="1:5" x14ac:dyDescent="0.3">
      <c r="B189" t="s">
        <v>1065</v>
      </c>
      <c r="C189" s="19">
        <v>8073.42</v>
      </c>
      <c r="D189" s="12">
        <v>1581</v>
      </c>
      <c r="E189" s="45">
        <v>44533</v>
      </c>
    </row>
    <row r="190" spans="1:5" x14ac:dyDescent="0.3">
      <c r="B190" t="s">
        <v>1066</v>
      </c>
      <c r="C190" s="19">
        <v>7595</v>
      </c>
      <c r="D190" s="12">
        <v>1553</v>
      </c>
      <c r="E190" s="45">
        <v>44561</v>
      </c>
    </row>
    <row r="191" spans="1:5" x14ac:dyDescent="0.3">
      <c r="B191" t="s">
        <v>1067</v>
      </c>
      <c r="C191" s="19">
        <v>6374.13</v>
      </c>
      <c r="D191" s="12">
        <v>1227</v>
      </c>
      <c r="E191" s="45">
        <v>44897</v>
      </c>
    </row>
    <row r="192" spans="1:5" x14ac:dyDescent="0.3">
      <c r="B192" t="s">
        <v>1068</v>
      </c>
      <c r="C192" s="19">
        <v>5982.5</v>
      </c>
      <c r="D192" s="12">
        <v>1190</v>
      </c>
      <c r="E192" s="45">
        <v>44673</v>
      </c>
    </row>
    <row r="193" spans="2:5" x14ac:dyDescent="0.3">
      <c r="B193" t="s">
        <v>1069</v>
      </c>
      <c r="C193" s="19">
        <v>4732.6000000000004</v>
      </c>
      <c r="D193" s="12">
        <v>955</v>
      </c>
      <c r="E193" s="45">
        <v>44757</v>
      </c>
    </row>
    <row r="194" spans="2:5" x14ac:dyDescent="0.3">
      <c r="B194" t="s">
        <v>1070</v>
      </c>
      <c r="C194" s="19">
        <v>4260.5</v>
      </c>
      <c r="D194" s="12">
        <v>868</v>
      </c>
      <c r="E194" s="45">
        <v>44729</v>
      </c>
    </row>
    <row r="195" spans="2:5" x14ac:dyDescent="0.3">
      <c r="B195" t="s">
        <v>1071</v>
      </c>
      <c r="C195" s="19">
        <v>3784.8</v>
      </c>
      <c r="D195" s="12">
        <v>554</v>
      </c>
      <c r="E195" s="45">
        <v>44603</v>
      </c>
    </row>
    <row r="196" spans="2:5" x14ac:dyDescent="0.3">
      <c r="B196" t="s">
        <v>1072</v>
      </c>
      <c r="C196" s="19">
        <v>3716.15</v>
      </c>
      <c r="D196" s="12">
        <v>702</v>
      </c>
      <c r="E196" s="45">
        <v>44890</v>
      </c>
    </row>
    <row r="197" spans="2:5" x14ac:dyDescent="0.3">
      <c r="B197" t="s">
        <v>1073</v>
      </c>
      <c r="C197" s="19">
        <v>3589</v>
      </c>
      <c r="D197" s="12">
        <v>799</v>
      </c>
      <c r="E197" s="45">
        <v>44617</v>
      </c>
    </row>
    <row r="198" spans="2:5" x14ac:dyDescent="0.3">
      <c r="B198" t="s">
        <v>1074</v>
      </c>
      <c r="C198" s="19">
        <v>3516</v>
      </c>
      <c r="D198" s="12">
        <v>720</v>
      </c>
      <c r="E198" s="45">
        <v>44568</v>
      </c>
    </row>
    <row r="199" spans="2:5" x14ac:dyDescent="0.3">
      <c r="B199" t="s">
        <v>1075</v>
      </c>
      <c r="C199" s="19">
        <v>3366.7</v>
      </c>
      <c r="D199" s="12">
        <v>696</v>
      </c>
      <c r="E199" s="45">
        <v>44799</v>
      </c>
    </row>
    <row r="200" spans="2:5" x14ac:dyDescent="0.3">
      <c r="B200" t="s">
        <v>1076</v>
      </c>
      <c r="C200" s="19">
        <v>3127.43</v>
      </c>
      <c r="D200" s="12">
        <v>702</v>
      </c>
      <c r="E200" s="45">
        <v>44771</v>
      </c>
    </row>
    <row r="201" spans="2:5" x14ac:dyDescent="0.3">
      <c r="B201" t="s">
        <v>1077</v>
      </c>
      <c r="C201" s="19">
        <v>3084</v>
      </c>
      <c r="D201" s="12">
        <v>630</v>
      </c>
      <c r="E201" s="45">
        <v>44694</v>
      </c>
    </row>
    <row r="202" spans="2:5" x14ac:dyDescent="0.3">
      <c r="B202" t="s">
        <v>1078</v>
      </c>
      <c r="C202" s="19">
        <v>2928</v>
      </c>
      <c r="D202" s="12">
        <v>610</v>
      </c>
      <c r="E202" s="45">
        <v>44719</v>
      </c>
    </row>
    <row r="203" spans="2:5" x14ac:dyDescent="0.3">
      <c r="B203" t="s">
        <v>1079</v>
      </c>
      <c r="C203" s="19">
        <v>1984.63</v>
      </c>
      <c r="D203" s="12">
        <v>362</v>
      </c>
      <c r="E203" s="45">
        <v>44904</v>
      </c>
    </row>
    <row r="204" spans="2:5" x14ac:dyDescent="0.3">
      <c r="B204" t="s">
        <v>1080</v>
      </c>
      <c r="C204" s="19">
        <v>1959</v>
      </c>
      <c r="D204" s="12">
        <v>417</v>
      </c>
      <c r="E204" s="45">
        <v>44680</v>
      </c>
    </row>
    <row r="205" spans="2:5" x14ac:dyDescent="0.3">
      <c r="B205" t="s">
        <v>1081</v>
      </c>
      <c r="C205" s="19">
        <v>1343</v>
      </c>
      <c r="D205" s="12">
        <v>267</v>
      </c>
      <c r="E205" s="45">
        <v>44603</v>
      </c>
    </row>
    <row r="206" spans="2:5" x14ac:dyDescent="0.3">
      <c r="B206" t="s">
        <v>1082</v>
      </c>
      <c r="C206" s="19">
        <v>1110</v>
      </c>
      <c r="D206" s="12">
        <v>390</v>
      </c>
      <c r="E206" s="45">
        <v>44393</v>
      </c>
    </row>
    <row r="207" spans="2:5" x14ac:dyDescent="0.3">
      <c r="B207" t="s">
        <v>1083</v>
      </c>
      <c r="C207" s="19">
        <v>1059</v>
      </c>
      <c r="D207" s="12">
        <v>179</v>
      </c>
      <c r="E207" s="45">
        <v>41957</v>
      </c>
    </row>
    <row r="208" spans="2:5" x14ac:dyDescent="0.3">
      <c r="B208" t="s">
        <v>1084</v>
      </c>
      <c r="C208" s="19">
        <v>925</v>
      </c>
      <c r="D208" s="12">
        <v>188</v>
      </c>
      <c r="E208" s="45">
        <v>44519</v>
      </c>
    </row>
    <row r="209" spans="1:5" x14ac:dyDescent="0.3">
      <c r="B209" t="s">
        <v>1085</v>
      </c>
      <c r="C209" s="19">
        <v>605.5</v>
      </c>
      <c r="D209" s="12">
        <v>249</v>
      </c>
      <c r="E209" s="45">
        <v>43791</v>
      </c>
    </row>
    <row r="210" spans="1:5" x14ac:dyDescent="0.3">
      <c r="B210" t="s">
        <v>1086</v>
      </c>
      <c r="C210" s="19">
        <v>602.5</v>
      </c>
      <c r="D210" s="12">
        <v>105</v>
      </c>
      <c r="E210" s="45">
        <v>43336</v>
      </c>
    </row>
    <row r="211" spans="1:5" x14ac:dyDescent="0.3">
      <c r="B211" t="s">
        <v>1087</v>
      </c>
      <c r="C211" s="19">
        <v>458.5</v>
      </c>
      <c r="D211" s="12">
        <v>92</v>
      </c>
      <c r="E211" s="45">
        <v>44484</v>
      </c>
    </row>
    <row r="212" spans="1:5" x14ac:dyDescent="0.3">
      <c r="B212" t="s">
        <v>1088</v>
      </c>
      <c r="C212" s="19">
        <v>386</v>
      </c>
      <c r="D212" s="12">
        <v>79</v>
      </c>
      <c r="E212" s="45">
        <v>44476</v>
      </c>
    </row>
    <row r="213" spans="1:5" x14ac:dyDescent="0.3">
      <c r="B213" t="s">
        <v>1089</v>
      </c>
      <c r="C213" s="19">
        <v>300</v>
      </c>
      <c r="D213" s="12">
        <v>180</v>
      </c>
      <c r="E213" s="45">
        <v>43518</v>
      </c>
    </row>
    <row r="214" spans="1:5" x14ac:dyDescent="0.3">
      <c r="B214" t="s">
        <v>1090</v>
      </c>
      <c r="C214" s="19">
        <v>300</v>
      </c>
      <c r="D214" s="12">
        <v>200</v>
      </c>
      <c r="E214" s="45">
        <v>44106</v>
      </c>
    </row>
    <row r="215" spans="1:5" x14ac:dyDescent="0.3">
      <c r="B215" t="s">
        <v>1091</v>
      </c>
      <c r="C215" s="19">
        <v>68.5</v>
      </c>
      <c r="D215" s="12">
        <v>15</v>
      </c>
      <c r="E215" s="45">
        <v>44474</v>
      </c>
    </row>
    <row r="216" spans="1:5" x14ac:dyDescent="0.3">
      <c r="A216" t="s">
        <v>1092</v>
      </c>
      <c r="B216">
        <f>COUNTA(B187:B215)</f>
        <v>29</v>
      </c>
      <c r="C216" s="19">
        <v>297467.64</v>
      </c>
      <c r="D216" s="12">
        <v>51660</v>
      </c>
    </row>
    <row r="217" spans="1:5" x14ac:dyDescent="0.3">
      <c r="A217" t="s">
        <v>874</v>
      </c>
      <c r="B217" t="s">
        <v>1093</v>
      </c>
      <c r="C217" s="19">
        <v>62071</v>
      </c>
      <c r="D217" s="12">
        <v>12907</v>
      </c>
      <c r="E217" s="45">
        <v>44610</v>
      </c>
    </row>
    <row r="218" spans="1:5" x14ac:dyDescent="0.3">
      <c r="B218" t="s">
        <v>1094</v>
      </c>
      <c r="C218" s="19">
        <v>41469.39</v>
      </c>
      <c r="D218" s="12">
        <v>6755</v>
      </c>
      <c r="E218" s="45">
        <v>44813</v>
      </c>
    </row>
    <row r="219" spans="1:5" x14ac:dyDescent="0.3">
      <c r="B219" t="s">
        <v>1095</v>
      </c>
      <c r="C219" s="19">
        <v>37444.32</v>
      </c>
      <c r="D219" s="12">
        <v>9618</v>
      </c>
      <c r="E219" s="45">
        <v>44708</v>
      </c>
    </row>
    <row r="220" spans="1:5" x14ac:dyDescent="0.3">
      <c r="B220" t="s">
        <v>1096</v>
      </c>
      <c r="C220" s="19">
        <v>30593.06</v>
      </c>
      <c r="D220" s="12">
        <v>6051</v>
      </c>
      <c r="E220" s="45">
        <v>44925</v>
      </c>
    </row>
    <row r="221" spans="1:5" x14ac:dyDescent="0.3">
      <c r="B221" t="s">
        <v>1097</v>
      </c>
      <c r="C221" s="19">
        <v>28031.68</v>
      </c>
      <c r="D221" s="12">
        <v>4855</v>
      </c>
      <c r="E221" s="45">
        <v>44680</v>
      </c>
    </row>
    <row r="222" spans="1:5" x14ac:dyDescent="0.3">
      <c r="B222" t="s">
        <v>1098</v>
      </c>
      <c r="C222" s="19">
        <v>14485.35</v>
      </c>
      <c r="D222" s="12">
        <v>2668</v>
      </c>
      <c r="E222" s="45">
        <v>44729</v>
      </c>
    </row>
    <row r="223" spans="1:5" x14ac:dyDescent="0.3">
      <c r="B223" t="s">
        <v>1099</v>
      </c>
      <c r="C223" s="19">
        <v>9042.98</v>
      </c>
      <c r="D223" s="12">
        <v>1402</v>
      </c>
      <c r="E223" s="45">
        <v>44583</v>
      </c>
    </row>
    <row r="224" spans="1:5" x14ac:dyDescent="0.3">
      <c r="B224" t="s">
        <v>1100</v>
      </c>
      <c r="C224" s="19">
        <v>6731.16</v>
      </c>
      <c r="D224" s="12">
        <v>1174</v>
      </c>
      <c r="E224" s="45">
        <v>44771</v>
      </c>
    </row>
    <row r="225" spans="1:5" x14ac:dyDescent="0.3">
      <c r="B225" t="s">
        <v>1101</v>
      </c>
      <c r="C225" s="19">
        <v>2587.54</v>
      </c>
      <c r="D225" s="12">
        <v>469</v>
      </c>
      <c r="E225" s="45">
        <v>44533</v>
      </c>
    </row>
    <row r="226" spans="1:5" x14ac:dyDescent="0.3">
      <c r="B226" t="s">
        <v>1102</v>
      </c>
      <c r="C226" s="19">
        <v>1749</v>
      </c>
      <c r="D226" s="12">
        <v>431</v>
      </c>
      <c r="E226" s="45">
        <v>44540</v>
      </c>
    </row>
    <row r="227" spans="1:5" x14ac:dyDescent="0.3">
      <c r="B227" t="s">
        <v>1103</v>
      </c>
      <c r="C227" s="19">
        <v>509</v>
      </c>
      <c r="D227" s="12">
        <v>108</v>
      </c>
      <c r="E227" s="45">
        <v>44477</v>
      </c>
    </row>
    <row r="228" spans="1:5" x14ac:dyDescent="0.3">
      <c r="B228" t="s">
        <v>1104</v>
      </c>
      <c r="C228" s="19">
        <v>285</v>
      </c>
      <c r="D228" s="12">
        <v>51</v>
      </c>
      <c r="E228" s="45">
        <v>44421</v>
      </c>
    </row>
    <row r="229" spans="1:5" x14ac:dyDescent="0.3">
      <c r="A229" t="s">
        <v>1105</v>
      </c>
      <c r="B229">
        <f>COUNTA(B217:B228)</f>
        <v>12</v>
      </c>
      <c r="C229" s="19">
        <v>234999.48</v>
      </c>
      <c r="D229" s="12">
        <v>46489</v>
      </c>
    </row>
    <row r="230" spans="1:5" x14ac:dyDescent="0.3">
      <c r="A230" t="s">
        <v>207</v>
      </c>
      <c r="B230" t="s">
        <v>1106</v>
      </c>
      <c r="C230" s="19">
        <v>44862.26</v>
      </c>
      <c r="D230" s="12">
        <v>6482</v>
      </c>
      <c r="E230" s="45">
        <v>44568</v>
      </c>
    </row>
    <row r="231" spans="1:5" x14ac:dyDescent="0.3">
      <c r="B231" t="s">
        <v>1107</v>
      </c>
      <c r="C231" s="19">
        <v>37351.769999999997</v>
      </c>
      <c r="D231" s="12">
        <v>7524</v>
      </c>
      <c r="E231" s="45">
        <v>44589</v>
      </c>
    </row>
    <row r="232" spans="1:5" x14ac:dyDescent="0.3">
      <c r="B232" t="s">
        <v>1108</v>
      </c>
      <c r="C232" s="19">
        <v>28675.47</v>
      </c>
      <c r="D232" s="12">
        <v>6547</v>
      </c>
      <c r="E232" s="45">
        <v>44785</v>
      </c>
    </row>
    <row r="233" spans="1:5" x14ac:dyDescent="0.3">
      <c r="B233" t="s">
        <v>1109</v>
      </c>
      <c r="C233" s="19">
        <v>23173.29</v>
      </c>
      <c r="D233" s="12">
        <v>3964</v>
      </c>
      <c r="E233" s="45">
        <v>44792</v>
      </c>
    </row>
    <row r="234" spans="1:5" x14ac:dyDescent="0.3">
      <c r="B234" t="s">
        <v>1110</v>
      </c>
      <c r="C234" s="19">
        <v>16303.67</v>
      </c>
      <c r="D234" s="12">
        <v>2228</v>
      </c>
      <c r="E234" s="45">
        <v>44589</v>
      </c>
    </row>
    <row r="235" spans="1:5" x14ac:dyDescent="0.3">
      <c r="B235" t="s">
        <v>1111</v>
      </c>
      <c r="C235" s="19">
        <v>15277.2</v>
      </c>
      <c r="D235" s="12">
        <v>2229</v>
      </c>
      <c r="E235" s="45">
        <v>44603</v>
      </c>
    </row>
    <row r="236" spans="1:5" x14ac:dyDescent="0.3">
      <c r="B236" t="s">
        <v>1112</v>
      </c>
      <c r="C236" s="19">
        <v>14871.14</v>
      </c>
      <c r="D236" s="12">
        <v>2414</v>
      </c>
      <c r="E236" s="45">
        <v>44883</v>
      </c>
    </row>
    <row r="237" spans="1:5" x14ac:dyDescent="0.3">
      <c r="B237" t="s">
        <v>1113</v>
      </c>
      <c r="C237" s="19">
        <v>10814</v>
      </c>
      <c r="D237" s="12">
        <v>1656</v>
      </c>
      <c r="E237" s="45">
        <v>44652</v>
      </c>
    </row>
    <row r="238" spans="1:5" x14ac:dyDescent="0.3">
      <c r="B238" t="s">
        <v>1114</v>
      </c>
      <c r="C238" s="19">
        <v>9582</v>
      </c>
      <c r="D238" s="12">
        <v>1467</v>
      </c>
      <c r="E238" s="45">
        <v>44617</v>
      </c>
    </row>
    <row r="239" spans="1:5" x14ac:dyDescent="0.3">
      <c r="B239" t="s">
        <v>1115</v>
      </c>
      <c r="C239" s="19">
        <v>8281.0400000000009</v>
      </c>
      <c r="D239" s="12">
        <v>1251</v>
      </c>
      <c r="E239" s="45">
        <v>44862</v>
      </c>
    </row>
    <row r="240" spans="1:5" x14ac:dyDescent="0.3">
      <c r="B240" t="s">
        <v>1116</v>
      </c>
      <c r="C240" s="19">
        <v>7805.31</v>
      </c>
      <c r="D240" s="12">
        <v>1235</v>
      </c>
      <c r="E240" s="45">
        <v>44869</v>
      </c>
    </row>
    <row r="241" spans="1:5" x14ac:dyDescent="0.3">
      <c r="B241" t="s">
        <v>1117</v>
      </c>
      <c r="C241" s="19">
        <v>5354.07</v>
      </c>
      <c r="D241" s="12">
        <v>852</v>
      </c>
      <c r="E241" s="45">
        <v>44687</v>
      </c>
    </row>
    <row r="242" spans="1:5" x14ac:dyDescent="0.3">
      <c r="B242" t="s">
        <v>1118</v>
      </c>
      <c r="C242" s="19">
        <v>5271.59</v>
      </c>
      <c r="D242" s="12">
        <v>801</v>
      </c>
      <c r="E242" s="45">
        <v>44813</v>
      </c>
    </row>
    <row r="243" spans="1:5" x14ac:dyDescent="0.3">
      <c r="B243" t="s">
        <v>1119</v>
      </c>
      <c r="C243" s="19">
        <v>4299.42</v>
      </c>
      <c r="D243" s="12">
        <v>695</v>
      </c>
      <c r="E243" s="45">
        <v>44680</v>
      </c>
    </row>
    <row r="244" spans="1:5" x14ac:dyDescent="0.3">
      <c r="B244" t="s">
        <v>1120</v>
      </c>
      <c r="C244" s="19">
        <v>931</v>
      </c>
      <c r="D244" s="12">
        <v>214</v>
      </c>
      <c r="E244" s="45">
        <v>44512</v>
      </c>
    </row>
    <row r="245" spans="1:5" x14ac:dyDescent="0.3">
      <c r="B245" t="s">
        <v>1121</v>
      </c>
      <c r="C245" s="19">
        <v>900</v>
      </c>
      <c r="D245" s="12">
        <v>180</v>
      </c>
      <c r="E245" s="45">
        <v>43868</v>
      </c>
    </row>
    <row r="246" spans="1:5" x14ac:dyDescent="0.3">
      <c r="B246" t="s">
        <v>1122</v>
      </c>
      <c r="C246" s="19">
        <v>200.25</v>
      </c>
      <c r="D246" s="12">
        <v>40</v>
      </c>
      <c r="E246" s="45">
        <v>43182</v>
      </c>
    </row>
    <row r="247" spans="1:5" x14ac:dyDescent="0.3">
      <c r="B247" t="s">
        <v>1123</v>
      </c>
      <c r="C247" s="19">
        <v>100.25</v>
      </c>
      <c r="D247" s="12">
        <v>20</v>
      </c>
      <c r="E247" s="45">
        <v>43595</v>
      </c>
    </row>
    <row r="248" spans="1:5" x14ac:dyDescent="0.3">
      <c r="A248" t="s">
        <v>1124</v>
      </c>
      <c r="B248">
        <f>COUNTA(B230:B247)</f>
        <v>18</v>
      </c>
      <c r="C248" s="19">
        <v>234053.73000000004</v>
      </c>
      <c r="D248" s="12">
        <v>39799</v>
      </c>
    </row>
    <row r="249" spans="1:5" x14ac:dyDescent="0.3">
      <c r="A249" t="s">
        <v>85</v>
      </c>
      <c r="B249" t="s">
        <v>1125</v>
      </c>
      <c r="C249" s="19">
        <v>204404.83</v>
      </c>
      <c r="D249" s="12">
        <v>31926</v>
      </c>
      <c r="E249" s="45">
        <v>44883</v>
      </c>
    </row>
    <row r="250" spans="1:5" x14ac:dyDescent="0.3">
      <c r="A250" t="s">
        <v>1126</v>
      </c>
      <c r="B250">
        <f>COUNTA(B249)</f>
        <v>1</v>
      </c>
      <c r="C250" s="19">
        <v>204404.83</v>
      </c>
      <c r="D250" s="12">
        <v>31926</v>
      </c>
    </row>
    <row r="251" spans="1:5" x14ac:dyDescent="0.3">
      <c r="A251" t="s">
        <v>112</v>
      </c>
      <c r="B251" t="s">
        <v>1127</v>
      </c>
      <c r="C251" s="19">
        <v>144814.95000000001</v>
      </c>
      <c r="D251" s="12">
        <v>24578</v>
      </c>
      <c r="E251" s="45">
        <v>44610</v>
      </c>
    </row>
    <row r="252" spans="1:5" x14ac:dyDescent="0.3">
      <c r="B252" t="s">
        <v>1128</v>
      </c>
      <c r="C252" s="19">
        <v>1109</v>
      </c>
      <c r="D252" s="12">
        <v>182</v>
      </c>
      <c r="E252" s="45">
        <v>44379</v>
      </c>
    </row>
    <row r="253" spans="1:5" x14ac:dyDescent="0.3">
      <c r="B253" t="s">
        <v>1129</v>
      </c>
      <c r="C253" s="19">
        <v>633</v>
      </c>
      <c r="D253" s="12">
        <v>113</v>
      </c>
      <c r="E253" s="45">
        <v>44554</v>
      </c>
    </row>
    <row r="254" spans="1:5" x14ac:dyDescent="0.3">
      <c r="B254" t="s">
        <v>1130</v>
      </c>
      <c r="C254" s="19">
        <v>478</v>
      </c>
      <c r="D254" s="12">
        <v>90</v>
      </c>
      <c r="E254" s="45">
        <v>44687</v>
      </c>
    </row>
    <row r="255" spans="1:5" x14ac:dyDescent="0.3">
      <c r="A255" t="s">
        <v>1131</v>
      </c>
      <c r="B255">
        <f>COUNTA(B251:B254)</f>
        <v>4</v>
      </c>
      <c r="C255" s="19">
        <v>147034.95000000001</v>
      </c>
      <c r="D255" s="12">
        <v>24963</v>
      </c>
    </row>
    <row r="256" spans="1:5" x14ac:dyDescent="0.3">
      <c r="A256" t="s">
        <v>177</v>
      </c>
      <c r="B256" t="s">
        <v>1132</v>
      </c>
      <c r="C256" s="19">
        <v>57620</v>
      </c>
      <c r="D256" s="12">
        <v>11860</v>
      </c>
      <c r="E256" s="45">
        <v>44561</v>
      </c>
    </row>
    <row r="257" spans="1:5" x14ac:dyDescent="0.3">
      <c r="B257" t="s">
        <v>1133</v>
      </c>
      <c r="C257" s="19">
        <v>24752</v>
      </c>
      <c r="D257" s="12">
        <v>5116</v>
      </c>
      <c r="E257" s="45">
        <v>44624</v>
      </c>
    </row>
    <row r="258" spans="1:5" x14ac:dyDescent="0.3">
      <c r="B258" t="s">
        <v>1134</v>
      </c>
      <c r="C258" s="19">
        <v>10465.75</v>
      </c>
      <c r="D258" s="12">
        <v>1821</v>
      </c>
      <c r="E258" s="45">
        <v>44708</v>
      </c>
    </row>
    <row r="259" spans="1:5" x14ac:dyDescent="0.3">
      <c r="B259" t="s">
        <v>1135</v>
      </c>
      <c r="C259" s="19">
        <v>7672</v>
      </c>
      <c r="D259" s="12">
        <v>1358</v>
      </c>
      <c r="E259" s="45">
        <v>44785</v>
      </c>
    </row>
    <row r="260" spans="1:5" x14ac:dyDescent="0.3">
      <c r="B260" t="s">
        <v>1136</v>
      </c>
      <c r="C260" s="19">
        <v>6559.87</v>
      </c>
      <c r="D260" s="12">
        <v>1225</v>
      </c>
      <c r="E260" s="45">
        <v>44729</v>
      </c>
    </row>
    <row r="261" spans="1:5" x14ac:dyDescent="0.3">
      <c r="B261" t="s">
        <v>1137</v>
      </c>
      <c r="C261" s="19">
        <v>5130</v>
      </c>
      <c r="D261" s="12">
        <v>1147</v>
      </c>
      <c r="E261" s="45">
        <v>44883</v>
      </c>
    </row>
    <row r="262" spans="1:5" x14ac:dyDescent="0.3">
      <c r="B262" t="s">
        <v>1138</v>
      </c>
      <c r="C262" s="19">
        <v>4602</v>
      </c>
      <c r="D262" s="12">
        <v>923</v>
      </c>
      <c r="E262" s="45">
        <v>44904</v>
      </c>
    </row>
    <row r="263" spans="1:5" x14ac:dyDescent="0.3">
      <c r="B263" t="s">
        <v>1139</v>
      </c>
      <c r="C263" s="19">
        <v>3251.06</v>
      </c>
      <c r="D263" s="12">
        <v>484</v>
      </c>
      <c r="E263" s="45">
        <v>44904</v>
      </c>
    </row>
    <row r="264" spans="1:5" x14ac:dyDescent="0.3">
      <c r="B264" t="s">
        <v>1140</v>
      </c>
      <c r="C264" s="19">
        <v>3094</v>
      </c>
      <c r="D264" s="12">
        <v>689</v>
      </c>
      <c r="E264" s="45">
        <v>44554</v>
      </c>
    </row>
    <row r="265" spans="1:5" x14ac:dyDescent="0.3">
      <c r="B265" t="s">
        <v>1141</v>
      </c>
      <c r="C265" s="19">
        <v>2578.02</v>
      </c>
      <c r="D265" s="12">
        <v>459</v>
      </c>
      <c r="E265" s="45">
        <v>44596</v>
      </c>
    </row>
    <row r="266" spans="1:5" x14ac:dyDescent="0.3">
      <c r="B266" t="s">
        <v>1142</v>
      </c>
      <c r="C266" s="19">
        <v>2324</v>
      </c>
      <c r="D266" s="12">
        <v>429</v>
      </c>
      <c r="E266" s="45">
        <v>44701</v>
      </c>
    </row>
    <row r="267" spans="1:5" x14ac:dyDescent="0.3">
      <c r="B267" t="s">
        <v>1143</v>
      </c>
      <c r="C267" s="19">
        <v>2281.6999999999998</v>
      </c>
      <c r="D267" s="12">
        <v>441</v>
      </c>
      <c r="E267" s="45">
        <v>44568</v>
      </c>
    </row>
    <row r="268" spans="1:5" x14ac:dyDescent="0.3">
      <c r="B268" t="s">
        <v>1144</v>
      </c>
      <c r="C268" s="19">
        <v>1688</v>
      </c>
      <c r="D268" s="12">
        <v>300</v>
      </c>
      <c r="E268" s="45">
        <v>44827</v>
      </c>
    </row>
    <row r="269" spans="1:5" x14ac:dyDescent="0.3">
      <c r="A269" t="s">
        <v>1145</v>
      </c>
      <c r="B269">
        <f>COUNTA(B256:B268)</f>
        <v>13</v>
      </c>
      <c r="C269" s="19">
        <v>132018.4</v>
      </c>
      <c r="D269" s="12">
        <v>26252</v>
      </c>
    </row>
    <row r="270" spans="1:5" x14ac:dyDescent="0.3">
      <c r="A270" t="s">
        <v>116</v>
      </c>
      <c r="B270" t="s">
        <v>1146</v>
      </c>
      <c r="C270" s="19">
        <v>120691.34</v>
      </c>
      <c r="D270" s="12">
        <v>17698</v>
      </c>
      <c r="E270" s="45">
        <v>44925</v>
      </c>
    </row>
    <row r="271" spans="1:5" x14ac:dyDescent="0.3">
      <c r="A271" t="s">
        <v>1147</v>
      </c>
      <c r="B271">
        <f>COUNTA(B270)</f>
        <v>1</v>
      </c>
      <c r="C271" s="19">
        <v>120691.34</v>
      </c>
      <c r="D271" s="12">
        <v>17698</v>
      </c>
    </row>
    <row r="272" spans="1:5" x14ac:dyDescent="0.3">
      <c r="A272" t="s">
        <v>193</v>
      </c>
      <c r="B272" t="s">
        <v>1148</v>
      </c>
      <c r="C272" s="19">
        <v>47378.28</v>
      </c>
      <c r="D272" s="12">
        <v>8927</v>
      </c>
      <c r="E272" s="45">
        <v>44582</v>
      </c>
    </row>
    <row r="273" spans="1:5" x14ac:dyDescent="0.3">
      <c r="B273" t="s">
        <v>1149</v>
      </c>
      <c r="C273" s="19">
        <v>34385.93</v>
      </c>
      <c r="D273" s="12">
        <v>7301</v>
      </c>
      <c r="E273" s="45">
        <v>44673</v>
      </c>
    </row>
    <row r="274" spans="1:5" x14ac:dyDescent="0.3">
      <c r="A274" t="s">
        <v>1150</v>
      </c>
      <c r="B274">
        <f>COUNTA(B272:B273)</f>
        <v>2</v>
      </c>
      <c r="C274" s="19">
        <v>81764.209999999992</v>
      </c>
      <c r="D274" s="12">
        <v>16228</v>
      </c>
    </row>
    <row r="275" spans="1:5" x14ac:dyDescent="0.3">
      <c r="A275" t="s">
        <v>201</v>
      </c>
      <c r="B275" t="s">
        <v>1151</v>
      </c>
      <c r="C275" s="19">
        <v>45899.55</v>
      </c>
      <c r="D275" s="12">
        <v>8441</v>
      </c>
      <c r="E275" s="45">
        <v>44617</v>
      </c>
    </row>
    <row r="276" spans="1:5" x14ac:dyDescent="0.3">
      <c r="B276" t="s">
        <v>1152</v>
      </c>
      <c r="C276" s="19">
        <v>23609.59</v>
      </c>
      <c r="D276" s="12">
        <v>4593</v>
      </c>
      <c r="E276" s="45">
        <v>44456</v>
      </c>
    </row>
    <row r="277" spans="1:5" x14ac:dyDescent="0.3">
      <c r="B277" t="s">
        <v>1153</v>
      </c>
      <c r="C277" s="19">
        <v>4404</v>
      </c>
      <c r="D277" s="12">
        <v>909</v>
      </c>
      <c r="E277" s="45">
        <v>44526</v>
      </c>
    </row>
    <row r="278" spans="1:5" x14ac:dyDescent="0.3">
      <c r="A278" t="s">
        <v>1154</v>
      </c>
      <c r="B278">
        <f>COUNTA(B275:B277)</f>
        <v>3</v>
      </c>
      <c r="C278" s="19">
        <v>73913.14</v>
      </c>
      <c r="D278" s="12">
        <v>13943</v>
      </c>
    </row>
    <row r="279" spans="1:5" x14ac:dyDescent="0.3">
      <c r="A279" t="s">
        <v>322</v>
      </c>
      <c r="B279" t="s">
        <v>1155</v>
      </c>
      <c r="C279" s="19">
        <v>12253.67</v>
      </c>
      <c r="D279" s="12">
        <v>2875</v>
      </c>
      <c r="E279" s="45">
        <v>44799</v>
      </c>
    </row>
    <row r="280" spans="1:5" x14ac:dyDescent="0.3">
      <c r="B280" t="s">
        <v>1156</v>
      </c>
      <c r="C280" s="19">
        <v>12203.21</v>
      </c>
      <c r="D280" s="12">
        <v>2487</v>
      </c>
      <c r="E280" s="45">
        <v>44673</v>
      </c>
    </row>
    <row r="281" spans="1:5" x14ac:dyDescent="0.3">
      <c r="B281" t="s">
        <v>1157</v>
      </c>
      <c r="C281" s="19">
        <v>8202</v>
      </c>
      <c r="D281" s="12">
        <v>1846</v>
      </c>
      <c r="E281" s="45">
        <v>44883</v>
      </c>
    </row>
    <row r="282" spans="1:5" x14ac:dyDescent="0.3">
      <c r="B282" t="s">
        <v>1158</v>
      </c>
      <c r="C282" s="19">
        <v>6973</v>
      </c>
      <c r="D282" s="12">
        <v>2003</v>
      </c>
      <c r="E282" s="45">
        <v>44694</v>
      </c>
    </row>
    <row r="283" spans="1:5" x14ac:dyDescent="0.3">
      <c r="B283" t="s">
        <v>1159</v>
      </c>
      <c r="C283" s="19">
        <v>3435</v>
      </c>
      <c r="D283" s="12">
        <v>695</v>
      </c>
      <c r="E283" s="45">
        <v>44792</v>
      </c>
    </row>
    <row r="284" spans="1:5" x14ac:dyDescent="0.3">
      <c r="B284" t="s">
        <v>1160</v>
      </c>
      <c r="C284" s="19">
        <v>3369</v>
      </c>
      <c r="D284" s="12">
        <v>682</v>
      </c>
      <c r="E284" s="45">
        <v>44568</v>
      </c>
    </row>
    <row r="285" spans="1:5" x14ac:dyDescent="0.3">
      <c r="B285" t="s">
        <v>1161</v>
      </c>
      <c r="C285" s="19">
        <v>3132.77</v>
      </c>
      <c r="D285" s="12">
        <v>720</v>
      </c>
      <c r="E285" s="45">
        <v>44827</v>
      </c>
    </row>
    <row r="286" spans="1:5" x14ac:dyDescent="0.3">
      <c r="B286" t="s">
        <v>1162</v>
      </c>
      <c r="C286" s="19">
        <v>1433</v>
      </c>
      <c r="D286" s="12">
        <v>395</v>
      </c>
      <c r="E286" s="45">
        <v>44897</v>
      </c>
    </row>
    <row r="287" spans="1:5" x14ac:dyDescent="0.3">
      <c r="B287" t="s">
        <v>1163</v>
      </c>
      <c r="C287" s="19">
        <v>1332</v>
      </c>
      <c r="D287" s="12">
        <v>241</v>
      </c>
      <c r="E287" s="45">
        <v>44624</v>
      </c>
    </row>
    <row r="288" spans="1:5" x14ac:dyDescent="0.3">
      <c r="B288" t="s">
        <v>1164</v>
      </c>
      <c r="C288" s="19">
        <v>1091</v>
      </c>
      <c r="D288" s="12">
        <v>278</v>
      </c>
      <c r="E288" s="45">
        <v>44715</v>
      </c>
    </row>
    <row r="289" spans="1:5" x14ac:dyDescent="0.3">
      <c r="B289" t="s">
        <v>1165</v>
      </c>
      <c r="C289" s="19">
        <v>860.6</v>
      </c>
      <c r="D289" s="12">
        <v>171</v>
      </c>
      <c r="E289" s="45">
        <v>44841</v>
      </c>
    </row>
    <row r="290" spans="1:5" x14ac:dyDescent="0.3">
      <c r="B290" t="s">
        <v>1166</v>
      </c>
      <c r="C290" s="19">
        <v>733</v>
      </c>
      <c r="D290" s="12">
        <v>128</v>
      </c>
      <c r="E290" s="45">
        <v>44757</v>
      </c>
    </row>
    <row r="291" spans="1:5" x14ac:dyDescent="0.3">
      <c r="B291" t="s">
        <v>1167</v>
      </c>
      <c r="C291" s="19">
        <v>621</v>
      </c>
      <c r="D291" s="12">
        <v>115</v>
      </c>
      <c r="E291" s="45">
        <v>44918</v>
      </c>
    </row>
    <row r="292" spans="1:5" x14ac:dyDescent="0.3">
      <c r="B292" t="s">
        <v>1168</v>
      </c>
      <c r="C292" s="19">
        <v>614.22</v>
      </c>
      <c r="D292" s="12">
        <v>150</v>
      </c>
      <c r="E292" s="45">
        <v>44827</v>
      </c>
    </row>
    <row r="293" spans="1:5" x14ac:dyDescent="0.3">
      <c r="B293" t="s">
        <v>1169</v>
      </c>
      <c r="C293" s="19">
        <v>179</v>
      </c>
      <c r="D293" s="12">
        <v>39</v>
      </c>
      <c r="E293" s="45">
        <v>44519</v>
      </c>
    </row>
    <row r="294" spans="1:5" x14ac:dyDescent="0.3">
      <c r="A294" t="s">
        <v>1170</v>
      </c>
      <c r="B294">
        <f>COUNTA(B279:B293)</f>
        <v>15</v>
      </c>
      <c r="C294" s="19">
        <v>56432.47</v>
      </c>
      <c r="D294" s="12">
        <v>12825</v>
      </c>
    </row>
    <row r="295" spans="1:5" x14ac:dyDescent="0.3">
      <c r="A295" t="s">
        <v>258</v>
      </c>
      <c r="B295" t="s">
        <v>1171</v>
      </c>
      <c r="C295" s="19">
        <v>29302.81</v>
      </c>
      <c r="D295" s="12">
        <v>5708</v>
      </c>
      <c r="E295" s="45">
        <v>44876</v>
      </c>
    </row>
    <row r="296" spans="1:5" x14ac:dyDescent="0.3">
      <c r="B296" t="s">
        <v>1172</v>
      </c>
      <c r="C296" s="19">
        <v>25885.75</v>
      </c>
      <c r="D296" s="12">
        <v>5032</v>
      </c>
      <c r="E296" s="45">
        <v>44596</v>
      </c>
    </row>
    <row r="297" spans="1:5" x14ac:dyDescent="0.3">
      <c r="A297" t="s">
        <v>1173</v>
      </c>
      <c r="B297">
        <f>COUNTA(B295:B296)</f>
        <v>2</v>
      </c>
      <c r="C297" s="19">
        <v>55188.56</v>
      </c>
      <c r="D297" s="12">
        <v>10740</v>
      </c>
    </row>
    <row r="298" spans="1:5" x14ac:dyDescent="0.3">
      <c r="A298" t="s">
        <v>1174</v>
      </c>
      <c r="B298" t="s">
        <v>1175</v>
      </c>
      <c r="C298" s="19">
        <v>50903.93</v>
      </c>
      <c r="D298" s="12">
        <v>7926</v>
      </c>
      <c r="E298" s="45">
        <v>44771</v>
      </c>
    </row>
    <row r="299" spans="1:5" x14ac:dyDescent="0.3">
      <c r="A299" t="s">
        <v>1176</v>
      </c>
      <c r="B299">
        <f>COUNTA(B298)</f>
        <v>1</v>
      </c>
      <c r="C299" s="19">
        <v>50903.93</v>
      </c>
      <c r="D299" s="12">
        <v>7926</v>
      </c>
    </row>
    <row r="300" spans="1:5" x14ac:dyDescent="0.3">
      <c r="A300" t="s">
        <v>377</v>
      </c>
      <c r="B300" t="s">
        <v>1177</v>
      </c>
      <c r="C300" s="19">
        <v>7542</v>
      </c>
      <c r="D300" s="12">
        <v>2240</v>
      </c>
      <c r="E300" s="45">
        <v>44716</v>
      </c>
    </row>
    <row r="301" spans="1:5" x14ac:dyDescent="0.3">
      <c r="B301" t="s">
        <v>1178</v>
      </c>
      <c r="C301" s="19">
        <v>5075</v>
      </c>
      <c r="D301" s="12">
        <v>1212</v>
      </c>
      <c r="E301" s="45">
        <v>44302</v>
      </c>
    </row>
    <row r="302" spans="1:5" x14ac:dyDescent="0.3">
      <c r="B302" t="s">
        <v>1179</v>
      </c>
      <c r="C302" s="19">
        <v>4894</v>
      </c>
      <c r="D302" s="12">
        <v>1262</v>
      </c>
      <c r="E302" s="45">
        <v>44807</v>
      </c>
    </row>
    <row r="303" spans="1:5" x14ac:dyDescent="0.3">
      <c r="B303" t="s">
        <v>1180</v>
      </c>
      <c r="C303" s="19">
        <v>2580</v>
      </c>
      <c r="D303" s="12">
        <v>933</v>
      </c>
      <c r="E303" s="45">
        <v>44493</v>
      </c>
    </row>
    <row r="304" spans="1:5" x14ac:dyDescent="0.3">
      <c r="B304" t="s">
        <v>1181</v>
      </c>
      <c r="C304" s="19">
        <v>2296.5</v>
      </c>
      <c r="D304" s="12">
        <v>711</v>
      </c>
      <c r="E304" s="45">
        <v>44080</v>
      </c>
    </row>
    <row r="305" spans="1:5" x14ac:dyDescent="0.3">
      <c r="B305" t="s">
        <v>1182</v>
      </c>
      <c r="C305" s="19">
        <v>2291</v>
      </c>
      <c r="D305" s="12">
        <v>472</v>
      </c>
      <c r="E305" s="45">
        <v>44431</v>
      </c>
    </row>
    <row r="306" spans="1:5" x14ac:dyDescent="0.3">
      <c r="B306" t="s">
        <v>1183</v>
      </c>
      <c r="C306" s="19">
        <v>2224</v>
      </c>
      <c r="D306" s="12">
        <v>715</v>
      </c>
      <c r="E306" s="45">
        <v>42654</v>
      </c>
    </row>
    <row r="307" spans="1:5" x14ac:dyDescent="0.3">
      <c r="B307" t="s">
        <v>1184</v>
      </c>
      <c r="C307" s="19">
        <v>1720</v>
      </c>
      <c r="D307" s="12">
        <v>584</v>
      </c>
      <c r="E307" s="45">
        <v>44114</v>
      </c>
    </row>
    <row r="308" spans="1:5" x14ac:dyDescent="0.3">
      <c r="B308" t="s">
        <v>1185</v>
      </c>
      <c r="C308" s="19">
        <v>1281</v>
      </c>
      <c r="D308" s="12">
        <v>585</v>
      </c>
      <c r="E308" s="45">
        <v>44707</v>
      </c>
    </row>
    <row r="309" spans="1:5" x14ac:dyDescent="0.3">
      <c r="B309" t="s">
        <v>1186</v>
      </c>
      <c r="C309" s="19">
        <v>939</v>
      </c>
      <c r="D309" s="12">
        <v>235</v>
      </c>
      <c r="E309" s="45">
        <v>43435</v>
      </c>
    </row>
    <row r="310" spans="1:5" x14ac:dyDescent="0.3">
      <c r="B310" t="s">
        <v>1187</v>
      </c>
      <c r="C310" s="19">
        <v>824</v>
      </c>
      <c r="D310" s="12">
        <v>233</v>
      </c>
      <c r="E310" s="45">
        <v>44805</v>
      </c>
    </row>
    <row r="311" spans="1:5" x14ac:dyDescent="0.3">
      <c r="B311" t="s">
        <v>1188</v>
      </c>
      <c r="C311" s="19">
        <v>633</v>
      </c>
      <c r="D311" s="12">
        <v>187</v>
      </c>
      <c r="E311" s="45">
        <v>42988</v>
      </c>
    </row>
    <row r="312" spans="1:5" x14ac:dyDescent="0.3">
      <c r="B312" t="s">
        <v>1189</v>
      </c>
      <c r="C312" s="19">
        <v>574</v>
      </c>
      <c r="D312" s="12">
        <v>172</v>
      </c>
      <c r="E312" s="45">
        <v>42301</v>
      </c>
    </row>
    <row r="313" spans="1:5" x14ac:dyDescent="0.3">
      <c r="B313" t="s">
        <v>1190</v>
      </c>
      <c r="C313" s="19">
        <v>270</v>
      </c>
      <c r="D313" s="12">
        <v>54</v>
      </c>
      <c r="E313" s="45">
        <v>44350</v>
      </c>
    </row>
    <row r="314" spans="1:5" x14ac:dyDescent="0.3">
      <c r="A314" t="s">
        <v>1191</v>
      </c>
      <c r="B314">
        <f>COUNTA(B300:B313)</f>
        <v>14</v>
      </c>
      <c r="C314" s="19">
        <v>33143.5</v>
      </c>
      <c r="D314" s="12">
        <v>9595</v>
      </c>
    </row>
    <row r="315" spans="1:5" x14ac:dyDescent="0.3">
      <c r="A315" t="s">
        <v>284</v>
      </c>
      <c r="B315" t="s">
        <v>1192</v>
      </c>
      <c r="C315" s="19">
        <v>20767.060000000001</v>
      </c>
      <c r="D315" s="12">
        <v>3918</v>
      </c>
      <c r="E315" s="45">
        <v>44883</v>
      </c>
    </row>
    <row r="316" spans="1:5" x14ac:dyDescent="0.3">
      <c r="B316" t="s">
        <v>1193</v>
      </c>
      <c r="C316" s="19">
        <v>7688.9</v>
      </c>
      <c r="D316" s="12">
        <v>1385</v>
      </c>
      <c r="E316" s="45">
        <v>44911</v>
      </c>
    </row>
    <row r="317" spans="1:5" x14ac:dyDescent="0.3">
      <c r="A317" t="s">
        <v>1194</v>
      </c>
      <c r="B317">
        <f>COUNTA(B315:B316)</f>
        <v>2</v>
      </c>
      <c r="C317" s="19">
        <v>28455.96</v>
      </c>
      <c r="D317" s="12">
        <v>5303</v>
      </c>
    </row>
    <row r="318" spans="1:5" x14ac:dyDescent="0.3">
      <c r="A318" t="s">
        <v>487</v>
      </c>
      <c r="B318" t="s">
        <v>1195</v>
      </c>
      <c r="C318" s="19">
        <v>2655</v>
      </c>
      <c r="D318" s="12">
        <v>1011</v>
      </c>
      <c r="E318" s="45">
        <v>43567</v>
      </c>
    </row>
    <row r="319" spans="1:5" x14ac:dyDescent="0.3">
      <c r="B319" t="s">
        <v>1196</v>
      </c>
      <c r="C319" s="19">
        <v>2320</v>
      </c>
      <c r="D319" s="12">
        <v>692</v>
      </c>
      <c r="E319" s="45">
        <v>43992</v>
      </c>
    </row>
    <row r="320" spans="1:5" x14ac:dyDescent="0.3">
      <c r="B320" t="s">
        <v>1197</v>
      </c>
      <c r="C320" s="19">
        <v>2289</v>
      </c>
      <c r="D320" s="12">
        <v>899</v>
      </c>
      <c r="E320" s="45">
        <v>44680</v>
      </c>
    </row>
    <row r="321" spans="1:5" x14ac:dyDescent="0.3">
      <c r="B321" t="s">
        <v>1198</v>
      </c>
      <c r="C321" s="19">
        <v>1862.5</v>
      </c>
      <c r="D321" s="12">
        <v>794</v>
      </c>
      <c r="E321" s="45">
        <v>43896</v>
      </c>
    </row>
    <row r="322" spans="1:5" x14ac:dyDescent="0.3">
      <c r="B322" t="s">
        <v>1199</v>
      </c>
      <c r="C322" s="19">
        <v>1846.5</v>
      </c>
      <c r="D322" s="12">
        <v>698</v>
      </c>
      <c r="E322" s="45">
        <v>44440</v>
      </c>
    </row>
    <row r="323" spans="1:5" x14ac:dyDescent="0.3">
      <c r="B323" t="s">
        <v>1200</v>
      </c>
      <c r="C323" s="19">
        <v>1761</v>
      </c>
      <c r="D323" s="12">
        <v>649</v>
      </c>
      <c r="E323" s="45">
        <v>43084</v>
      </c>
    </row>
    <row r="324" spans="1:5" x14ac:dyDescent="0.3">
      <c r="B324" t="s">
        <v>1201</v>
      </c>
      <c r="C324" s="19">
        <v>1470</v>
      </c>
      <c r="D324" s="12">
        <v>521</v>
      </c>
      <c r="E324" s="45">
        <v>44707</v>
      </c>
    </row>
    <row r="325" spans="1:5" x14ac:dyDescent="0.3">
      <c r="B325" t="s">
        <v>1202</v>
      </c>
      <c r="C325" s="19">
        <v>1365.5</v>
      </c>
      <c r="D325" s="12">
        <v>370</v>
      </c>
      <c r="E325" s="45">
        <v>43574</v>
      </c>
    </row>
    <row r="326" spans="1:5" x14ac:dyDescent="0.3">
      <c r="B326" t="s">
        <v>1203</v>
      </c>
      <c r="C326" s="19">
        <v>1213.5</v>
      </c>
      <c r="D326" s="12">
        <v>487</v>
      </c>
      <c r="E326" s="45">
        <v>44112</v>
      </c>
    </row>
    <row r="327" spans="1:5" x14ac:dyDescent="0.3">
      <c r="B327" t="s">
        <v>1204</v>
      </c>
      <c r="C327" s="19">
        <v>724</v>
      </c>
      <c r="D327" s="12">
        <v>341</v>
      </c>
      <c r="E327" s="45">
        <v>43202</v>
      </c>
    </row>
    <row r="328" spans="1:5" x14ac:dyDescent="0.3">
      <c r="B328" t="s">
        <v>1205</v>
      </c>
      <c r="C328" s="19">
        <v>600</v>
      </c>
      <c r="D328" s="12">
        <v>157</v>
      </c>
      <c r="E328" s="45">
        <v>44007</v>
      </c>
    </row>
    <row r="329" spans="1:5" x14ac:dyDescent="0.3">
      <c r="B329" t="s">
        <v>1206</v>
      </c>
      <c r="C329" s="19">
        <v>594</v>
      </c>
      <c r="D329" s="12">
        <v>340</v>
      </c>
      <c r="E329" s="45">
        <v>44428</v>
      </c>
    </row>
    <row r="330" spans="1:5" x14ac:dyDescent="0.3">
      <c r="B330" t="s">
        <v>1207</v>
      </c>
      <c r="C330" s="19">
        <v>570</v>
      </c>
      <c r="D330" s="12">
        <v>139</v>
      </c>
      <c r="E330" s="45">
        <v>43588</v>
      </c>
    </row>
    <row r="331" spans="1:5" x14ac:dyDescent="0.3">
      <c r="B331" t="s">
        <v>1208</v>
      </c>
      <c r="C331" s="19">
        <v>552</v>
      </c>
      <c r="D331" s="12">
        <v>217</v>
      </c>
      <c r="E331" s="45">
        <v>44658</v>
      </c>
    </row>
    <row r="332" spans="1:5" x14ac:dyDescent="0.3">
      <c r="B332" t="s">
        <v>1209</v>
      </c>
      <c r="C332" s="19">
        <v>528</v>
      </c>
      <c r="D332" s="12">
        <v>267</v>
      </c>
      <c r="E332" s="45">
        <v>44894</v>
      </c>
    </row>
    <row r="333" spans="1:5" x14ac:dyDescent="0.3">
      <c r="B333" t="s">
        <v>1210</v>
      </c>
      <c r="C333" s="19">
        <v>364</v>
      </c>
      <c r="D333" s="12">
        <v>135</v>
      </c>
      <c r="E333" s="45">
        <v>44533</v>
      </c>
    </row>
    <row r="334" spans="1:5" x14ac:dyDescent="0.3">
      <c r="B334" t="s">
        <v>1211</v>
      </c>
      <c r="C334" s="19">
        <v>70</v>
      </c>
      <c r="D334" s="12">
        <v>70</v>
      </c>
      <c r="E334" s="45">
        <v>43812</v>
      </c>
    </row>
    <row r="335" spans="1:5" x14ac:dyDescent="0.3">
      <c r="B335" t="s">
        <v>1212</v>
      </c>
      <c r="C335" s="19">
        <v>70</v>
      </c>
      <c r="D335" s="12">
        <v>70</v>
      </c>
      <c r="E335" s="45">
        <v>43216</v>
      </c>
    </row>
    <row r="336" spans="1:5" x14ac:dyDescent="0.3">
      <c r="A336" t="s">
        <v>1213</v>
      </c>
      <c r="B336">
        <f>COUNTA(B318:B335)</f>
        <v>18</v>
      </c>
      <c r="C336" s="19">
        <v>20855</v>
      </c>
      <c r="D336" s="12">
        <v>7857</v>
      </c>
    </row>
    <row r="337" spans="1:5" x14ac:dyDescent="0.3">
      <c r="A337" t="s">
        <v>300</v>
      </c>
      <c r="B337" t="s">
        <v>1214</v>
      </c>
      <c r="C337" s="19">
        <v>16508.38</v>
      </c>
      <c r="D337" s="12">
        <v>3719</v>
      </c>
      <c r="E337" s="45">
        <v>44778</v>
      </c>
    </row>
    <row r="338" spans="1:5" x14ac:dyDescent="0.3">
      <c r="A338" t="s">
        <v>1215</v>
      </c>
      <c r="B338">
        <f>COUNTA(B337)</f>
        <v>1</v>
      </c>
      <c r="C338" s="19">
        <v>16508.38</v>
      </c>
      <c r="D338" s="12">
        <v>3719</v>
      </c>
    </row>
    <row r="339" spans="1:5" x14ac:dyDescent="0.3">
      <c r="A339" t="s">
        <v>615</v>
      </c>
      <c r="B339" t="s">
        <v>1216</v>
      </c>
      <c r="C339" s="19">
        <v>6308.4</v>
      </c>
      <c r="D339" s="12">
        <v>1122</v>
      </c>
      <c r="E339" s="45">
        <v>44897</v>
      </c>
    </row>
    <row r="340" spans="1:5" x14ac:dyDescent="0.3">
      <c r="B340" t="s">
        <v>1217</v>
      </c>
      <c r="C340" s="19">
        <v>3309.7</v>
      </c>
      <c r="D340" s="12">
        <v>591</v>
      </c>
      <c r="E340" s="45">
        <v>44897</v>
      </c>
    </row>
    <row r="341" spans="1:5" x14ac:dyDescent="0.3">
      <c r="B341" t="s">
        <v>1218</v>
      </c>
      <c r="C341" s="19">
        <v>1187.4000000000001</v>
      </c>
      <c r="D341" s="12">
        <v>219</v>
      </c>
      <c r="E341" s="45">
        <v>44897</v>
      </c>
    </row>
    <row r="342" spans="1:5" x14ac:dyDescent="0.3">
      <c r="B342" t="s">
        <v>1219</v>
      </c>
      <c r="C342" s="19">
        <v>1072.4100000000001</v>
      </c>
      <c r="D342" s="12">
        <v>216</v>
      </c>
      <c r="E342" s="45">
        <v>44694</v>
      </c>
    </row>
    <row r="343" spans="1:5" x14ac:dyDescent="0.3">
      <c r="B343" t="s">
        <v>1220</v>
      </c>
      <c r="C343" s="19">
        <v>1030.8</v>
      </c>
      <c r="D343" s="12">
        <v>276</v>
      </c>
      <c r="E343" s="45">
        <v>44692</v>
      </c>
    </row>
    <row r="344" spans="1:5" x14ac:dyDescent="0.3">
      <c r="B344" t="s">
        <v>1221</v>
      </c>
      <c r="C344" s="19">
        <v>854</v>
      </c>
      <c r="D344" s="12">
        <v>207</v>
      </c>
      <c r="E344" s="45">
        <v>44606</v>
      </c>
    </row>
    <row r="345" spans="1:5" x14ac:dyDescent="0.3">
      <c r="B345" t="s">
        <v>1222</v>
      </c>
      <c r="C345" s="19">
        <v>453.35</v>
      </c>
      <c r="D345" s="12">
        <v>107</v>
      </c>
      <c r="E345" s="45">
        <v>44606</v>
      </c>
    </row>
    <row r="346" spans="1:5" x14ac:dyDescent="0.3">
      <c r="B346" t="s">
        <v>1223</v>
      </c>
      <c r="C346" s="19">
        <v>440.55</v>
      </c>
      <c r="D346" s="12">
        <v>89</v>
      </c>
      <c r="E346" s="45">
        <v>44606</v>
      </c>
    </row>
    <row r="347" spans="1:5" x14ac:dyDescent="0.3">
      <c r="B347" t="s">
        <v>1224</v>
      </c>
      <c r="C347" s="19">
        <v>367.77</v>
      </c>
      <c r="D347" s="12">
        <v>89</v>
      </c>
      <c r="E347" s="45">
        <v>44606</v>
      </c>
    </row>
    <row r="348" spans="1:5" x14ac:dyDescent="0.3">
      <c r="B348" t="s">
        <v>1225</v>
      </c>
      <c r="C348" s="19">
        <v>364.53</v>
      </c>
      <c r="D348" s="12">
        <v>80</v>
      </c>
      <c r="E348" s="45">
        <v>44606</v>
      </c>
    </row>
    <row r="349" spans="1:5" x14ac:dyDescent="0.3">
      <c r="B349" t="s">
        <v>1226</v>
      </c>
      <c r="C349" s="19">
        <v>247</v>
      </c>
      <c r="D349" s="12">
        <v>57</v>
      </c>
      <c r="E349" s="45">
        <v>44606</v>
      </c>
    </row>
    <row r="350" spans="1:5" x14ac:dyDescent="0.3">
      <c r="B350" t="s">
        <v>1227</v>
      </c>
      <c r="C350" s="19">
        <v>219.5</v>
      </c>
      <c r="D350" s="12">
        <v>56</v>
      </c>
      <c r="E350" s="45">
        <v>44693</v>
      </c>
    </row>
    <row r="351" spans="1:5" x14ac:dyDescent="0.3">
      <c r="B351" t="s">
        <v>1228</v>
      </c>
      <c r="C351" s="19">
        <v>94.7</v>
      </c>
      <c r="D351" s="12">
        <v>29</v>
      </c>
      <c r="E351" s="45">
        <v>44606</v>
      </c>
    </row>
    <row r="352" spans="1:5" x14ac:dyDescent="0.3">
      <c r="A352" t="s">
        <v>1229</v>
      </c>
      <c r="B352">
        <f>COUNTA(B339:B351)</f>
        <v>13</v>
      </c>
      <c r="C352" s="19">
        <v>15950.11</v>
      </c>
      <c r="D352" s="12">
        <v>3138</v>
      </c>
    </row>
    <row r="353" spans="1:5" x14ac:dyDescent="0.3">
      <c r="A353" t="s">
        <v>357</v>
      </c>
      <c r="B353" t="s">
        <v>1230</v>
      </c>
      <c r="C353" s="19">
        <v>8492</v>
      </c>
      <c r="D353" s="12">
        <v>1464</v>
      </c>
      <c r="E353" s="45">
        <v>44568</v>
      </c>
    </row>
    <row r="354" spans="1:5" x14ac:dyDescent="0.3">
      <c r="B354" t="s">
        <v>1231</v>
      </c>
      <c r="C354" s="19">
        <v>1541.99</v>
      </c>
      <c r="D354" s="12">
        <v>302</v>
      </c>
      <c r="E354" s="45">
        <v>44897</v>
      </c>
    </row>
    <row r="355" spans="1:5" x14ac:dyDescent="0.3">
      <c r="A355" t="s">
        <v>1232</v>
      </c>
      <c r="B355">
        <f>COUNTA(B353:B354)</f>
        <v>2</v>
      </c>
      <c r="C355" s="19">
        <v>10033.99</v>
      </c>
      <c r="D355" s="12">
        <v>1766</v>
      </c>
    </row>
    <row r="356" spans="1:5" x14ac:dyDescent="0.3">
      <c r="A356" t="s">
        <v>406</v>
      </c>
      <c r="B356" t="s">
        <v>1233</v>
      </c>
      <c r="C356" s="19">
        <v>5879.08</v>
      </c>
      <c r="D356" s="12">
        <v>1120</v>
      </c>
      <c r="E356" s="45">
        <v>44792</v>
      </c>
    </row>
    <row r="357" spans="1:5" x14ac:dyDescent="0.3">
      <c r="A357" t="s">
        <v>1234</v>
      </c>
      <c r="B357">
        <f>COUNTA(B356)</f>
        <v>1</v>
      </c>
      <c r="C357" s="19">
        <v>5879.08</v>
      </c>
      <c r="D357" s="12">
        <v>1120</v>
      </c>
    </row>
    <row r="358" spans="1:5" x14ac:dyDescent="0.3">
      <c r="A358" t="s">
        <v>461</v>
      </c>
      <c r="B358" t="s">
        <v>1235</v>
      </c>
      <c r="C358" s="19">
        <v>3316.1</v>
      </c>
      <c r="D358" s="12">
        <v>601</v>
      </c>
      <c r="E358" s="45">
        <v>44631</v>
      </c>
    </row>
    <row r="359" spans="1:5" x14ac:dyDescent="0.3">
      <c r="A359" t="s">
        <v>1236</v>
      </c>
      <c r="B359">
        <f>COUNTA(B358)</f>
        <v>1</v>
      </c>
      <c r="C359" s="19">
        <v>3316.1</v>
      </c>
      <c r="D359" s="12">
        <v>601</v>
      </c>
    </row>
    <row r="360" spans="1:5" x14ac:dyDescent="0.3">
      <c r="A360" t="s">
        <v>511</v>
      </c>
      <c r="B360" t="s">
        <v>1237</v>
      </c>
      <c r="C360" s="19">
        <v>2295.1999999999998</v>
      </c>
      <c r="D360" s="12">
        <v>324</v>
      </c>
      <c r="E360" s="45">
        <v>44603</v>
      </c>
    </row>
    <row r="361" spans="1:5" x14ac:dyDescent="0.3">
      <c r="B361" t="s">
        <v>1238</v>
      </c>
      <c r="C361" s="19">
        <v>861.9</v>
      </c>
      <c r="D361" s="12">
        <v>127</v>
      </c>
      <c r="E361" s="45">
        <v>44624</v>
      </c>
    </row>
    <row r="362" spans="1:5" x14ac:dyDescent="0.3">
      <c r="B362" t="s">
        <v>1239</v>
      </c>
      <c r="C362" s="19">
        <v>93</v>
      </c>
      <c r="D362" s="12">
        <v>15</v>
      </c>
      <c r="E362" s="45">
        <v>44841</v>
      </c>
    </row>
    <row r="363" spans="1:5" x14ac:dyDescent="0.3">
      <c r="A363" t="s">
        <v>1240</v>
      </c>
      <c r="B363">
        <f>COUNTA(B360:B362)</f>
        <v>3</v>
      </c>
      <c r="C363" s="19">
        <v>3250.1</v>
      </c>
      <c r="D363" s="12">
        <v>466</v>
      </c>
    </row>
    <row r="364" spans="1:5" x14ac:dyDescent="0.3">
      <c r="A364" t="s">
        <v>529</v>
      </c>
      <c r="B364" t="s">
        <v>1241</v>
      </c>
      <c r="C364" s="19">
        <v>2120.75</v>
      </c>
      <c r="D364" s="12">
        <v>379</v>
      </c>
      <c r="E364" s="45">
        <v>44519</v>
      </c>
    </row>
    <row r="365" spans="1:5" x14ac:dyDescent="0.3">
      <c r="B365" t="s">
        <v>1242</v>
      </c>
      <c r="C365" s="19">
        <v>412</v>
      </c>
      <c r="D365" s="12">
        <v>79</v>
      </c>
      <c r="E365" s="45">
        <v>44638</v>
      </c>
    </row>
    <row r="366" spans="1:5" x14ac:dyDescent="0.3">
      <c r="B366" t="s">
        <v>1243</v>
      </c>
      <c r="C366" s="19">
        <v>245</v>
      </c>
      <c r="D366" s="12">
        <v>41</v>
      </c>
      <c r="E366" s="45">
        <v>44652</v>
      </c>
    </row>
    <row r="367" spans="1:5" x14ac:dyDescent="0.3">
      <c r="A367" t="s">
        <v>1244</v>
      </c>
      <c r="B367">
        <f>COUNTA(B364:B366)</f>
        <v>3</v>
      </c>
      <c r="C367" s="19">
        <v>2777.75</v>
      </c>
      <c r="D367" s="12">
        <v>499</v>
      </c>
    </row>
    <row r="368" spans="1:5" x14ac:dyDescent="0.3">
      <c r="A368" t="s">
        <v>571</v>
      </c>
      <c r="B368" t="s">
        <v>1245</v>
      </c>
      <c r="C368" s="19">
        <v>1401.21</v>
      </c>
      <c r="D368" s="12">
        <v>260</v>
      </c>
      <c r="E368" s="45">
        <v>44694</v>
      </c>
    </row>
    <row r="369" spans="1:5" x14ac:dyDescent="0.3">
      <c r="A369" t="s">
        <v>1246</v>
      </c>
      <c r="B369">
        <f>COUNTA(B368)</f>
        <v>1</v>
      </c>
      <c r="C369" s="19">
        <v>1401.21</v>
      </c>
      <c r="D369" s="12">
        <v>260</v>
      </c>
    </row>
    <row r="370" spans="1:5" x14ac:dyDescent="0.3">
      <c r="A370" t="s">
        <v>577</v>
      </c>
      <c r="B370" t="s">
        <v>1247</v>
      </c>
      <c r="C370" s="19">
        <v>1370</v>
      </c>
      <c r="D370" s="12">
        <v>307</v>
      </c>
      <c r="E370" s="45">
        <v>44880</v>
      </c>
    </row>
    <row r="371" spans="1:5" x14ac:dyDescent="0.3">
      <c r="A371" t="s">
        <v>1248</v>
      </c>
      <c r="B371">
        <f>COUNTA(B370)</f>
        <v>1</v>
      </c>
      <c r="C371" s="19">
        <v>1370</v>
      </c>
      <c r="D371" s="12">
        <v>307</v>
      </c>
    </row>
    <row r="372" spans="1:5" x14ac:dyDescent="0.3">
      <c r="A372" t="s">
        <v>651</v>
      </c>
      <c r="B372" t="s">
        <v>1249</v>
      </c>
      <c r="C372" s="19">
        <v>737</v>
      </c>
      <c r="D372" s="12">
        <v>117</v>
      </c>
      <c r="E372" s="45">
        <v>44897</v>
      </c>
    </row>
    <row r="373" spans="1:5" x14ac:dyDescent="0.3">
      <c r="A373" t="s">
        <v>1250</v>
      </c>
      <c r="B373">
        <f>COUNTA(B372)</f>
        <v>1</v>
      </c>
      <c r="C373" s="19">
        <v>737</v>
      </c>
      <c r="D373" s="12">
        <v>117</v>
      </c>
    </row>
    <row r="374" spans="1:5" x14ac:dyDescent="0.3">
      <c r="A374" t="s">
        <v>875</v>
      </c>
      <c r="B374" t="s">
        <v>1251</v>
      </c>
      <c r="C374" s="19">
        <v>660</v>
      </c>
      <c r="D374" s="12">
        <v>132</v>
      </c>
      <c r="E374" s="45">
        <v>44323</v>
      </c>
    </row>
    <row r="375" spans="1:5" x14ac:dyDescent="0.3">
      <c r="A375" t="s">
        <v>1252</v>
      </c>
      <c r="B375">
        <f>COUNTA(B374)</f>
        <v>1</v>
      </c>
      <c r="C375" s="19">
        <v>660</v>
      </c>
      <c r="D375" s="12">
        <v>132</v>
      </c>
    </row>
    <row r="376" spans="1:5" x14ac:dyDescent="0.3">
      <c r="A376" t="s">
        <v>703</v>
      </c>
      <c r="B376" t="s">
        <v>1253</v>
      </c>
      <c r="C376" s="19">
        <v>484</v>
      </c>
      <c r="D376" s="12">
        <v>96</v>
      </c>
      <c r="E376" s="45">
        <v>44491</v>
      </c>
    </row>
    <row r="377" spans="1:5" x14ac:dyDescent="0.3">
      <c r="A377" t="s">
        <v>1254</v>
      </c>
      <c r="B377">
        <f>COUNTA(B376)</f>
        <v>1</v>
      </c>
      <c r="C377" s="19">
        <v>484</v>
      </c>
      <c r="D377" s="12">
        <v>96</v>
      </c>
    </row>
    <row r="378" spans="1:5" x14ac:dyDescent="0.3">
      <c r="A378" t="s">
        <v>876</v>
      </c>
      <c r="B378" t="s">
        <v>1255</v>
      </c>
      <c r="C378" s="19">
        <v>467</v>
      </c>
      <c r="D378" s="12">
        <v>94</v>
      </c>
      <c r="E378" s="45">
        <v>43896</v>
      </c>
    </row>
    <row r="379" spans="1:5" x14ac:dyDescent="0.3">
      <c r="A379" t="s">
        <v>1256</v>
      </c>
      <c r="B379">
        <f>COUNTA(B378)</f>
        <v>1</v>
      </c>
      <c r="C379" s="19">
        <v>467</v>
      </c>
      <c r="D379" s="12">
        <v>94</v>
      </c>
    </row>
    <row r="380" spans="1:5" x14ac:dyDescent="0.3">
      <c r="A380" t="s">
        <v>877</v>
      </c>
      <c r="B380" t="s">
        <v>1257</v>
      </c>
      <c r="C380" s="19">
        <v>130</v>
      </c>
      <c r="D380" s="12">
        <v>26</v>
      </c>
      <c r="E380" s="45">
        <v>43531</v>
      </c>
    </row>
    <row r="381" spans="1:5" x14ac:dyDescent="0.3">
      <c r="B381" t="s">
        <v>1258</v>
      </c>
      <c r="C381" s="19">
        <v>120</v>
      </c>
      <c r="D381" s="12">
        <v>30</v>
      </c>
      <c r="E381" s="45">
        <v>44547</v>
      </c>
    </row>
    <row r="382" spans="1:5" x14ac:dyDescent="0.3">
      <c r="A382" t="s">
        <v>1259</v>
      </c>
      <c r="B382">
        <f>COUNTA(B380:B381)</f>
        <v>2</v>
      </c>
      <c r="C382" s="19">
        <v>250</v>
      </c>
      <c r="D382" s="12">
        <v>56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62"/>
  <sheetViews>
    <sheetView workbookViewId="0">
      <selection activeCell="B6" sqref="B6"/>
    </sheetView>
  </sheetViews>
  <sheetFormatPr defaultRowHeight="14.4" x14ac:dyDescent="0.3"/>
  <cols>
    <col min="1" max="1" width="8.33203125" customWidth="1"/>
    <col min="2" max="3" width="45" customWidth="1"/>
    <col min="4" max="4" width="18" style="41" customWidth="1"/>
    <col min="5" max="5" width="18" style="19" customWidth="1"/>
    <col min="6" max="8" width="18" customWidth="1"/>
    <col min="9" max="9" width="45" customWidth="1"/>
  </cols>
  <sheetData>
    <row r="1" spans="1:9" s="17" customFormat="1" x14ac:dyDescent="0.3">
      <c r="A1" s="16">
        <v>2022</v>
      </c>
      <c r="D1" s="42"/>
      <c r="E1" s="18"/>
    </row>
    <row r="2" spans="1:9" x14ac:dyDescent="0.3">
      <c r="A2" s="15" t="s">
        <v>10</v>
      </c>
    </row>
    <row r="3" spans="1:9" x14ac:dyDescent="0.3">
      <c r="A3" s="15" t="s">
        <v>11</v>
      </c>
    </row>
    <row r="4" spans="1:9" x14ac:dyDescent="0.3">
      <c r="A4" s="15"/>
    </row>
    <row r="5" spans="1:9" x14ac:dyDescent="0.3">
      <c r="A5" s="5" t="s">
        <v>1</v>
      </c>
      <c r="B5" s="6" t="s">
        <v>2</v>
      </c>
      <c r="C5" s="6" t="s">
        <v>3</v>
      </c>
      <c r="D5" s="6" t="s">
        <v>4</v>
      </c>
      <c r="E5" s="20" t="s">
        <v>5</v>
      </c>
      <c r="F5" s="6" t="s">
        <v>6</v>
      </c>
      <c r="G5" s="6" t="s">
        <v>7</v>
      </c>
      <c r="H5" s="6" t="s">
        <v>8</v>
      </c>
      <c r="I5" s="7" t="s">
        <v>9</v>
      </c>
    </row>
    <row r="6" spans="1:9" x14ac:dyDescent="0.3">
      <c r="A6" s="8">
        <f>IF(B6&lt;&gt;"",ROWS($B$6:B6),"")</f>
        <v>1</v>
      </c>
      <c r="B6" s="1" t="s">
        <v>26</v>
      </c>
      <c r="C6" s="1" t="s">
        <v>27</v>
      </c>
      <c r="D6" s="1" t="s">
        <v>28</v>
      </c>
      <c r="E6" s="21">
        <v>1340481.4200000002</v>
      </c>
      <c r="F6" s="9">
        <v>248873</v>
      </c>
      <c r="G6" s="9">
        <v>32</v>
      </c>
      <c r="H6" s="10">
        <v>44743</v>
      </c>
      <c r="I6" s="11" t="s">
        <v>29</v>
      </c>
    </row>
    <row r="7" spans="1:9" x14ac:dyDescent="0.3">
      <c r="A7" s="8">
        <f>IF(B7&lt;&gt;"",ROWS($B$6:B7),"")</f>
        <v>2</v>
      </c>
      <c r="B7" s="1" t="s">
        <v>30</v>
      </c>
      <c r="C7" s="1" t="s">
        <v>31</v>
      </c>
      <c r="D7" s="1" t="s">
        <v>28</v>
      </c>
      <c r="E7" s="21">
        <v>1193119.72</v>
      </c>
      <c r="F7" s="9">
        <v>161952</v>
      </c>
      <c r="G7" s="9">
        <v>33</v>
      </c>
      <c r="H7" s="10">
        <v>44911</v>
      </c>
      <c r="I7" s="11" t="s">
        <v>32</v>
      </c>
    </row>
    <row r="8" spans="1:9" x14ac:dyDescent="0.3">
      <c r="A8" s="8">
        <f>IF(B8&lt;&gt;"",ROWS($B$6:B8),"")</f>
        <v>3</v>
      </c>
      <c r="B8" s="1" t="s">
        <v>33</v>
      </c>
      <c r="C8" s="1" t="s">
        <v>33</v>
      </c>
      <c r="D8" s="1" t="s">
        <v>34</v>
      </c>
      <c r="E8" s="21">
        <v>988254.99</v>
      </c>
      <c r="F8" s="9">
        <v>141651</v>
      </c>
      <c r="G8" s="9">
        <v>16</v>
      </c>
      <c r="H8" s="10">
        <v>44848</v>
      </c>
      <c r="I8" s="11" t="s">
        <v>35</v>
      </c>
    </row>
    <row r="9" spans="1:9" x14ac:dyDescent="0.3">
      <c r="A9" s="8">
        <f>IF(B9&lt;&gt;"",ROWS($B$6:B9),"")</f>
        <v>4</v>
      </c>
      <c r="B9" s="1" t="s">
        <v>36</v>
      </c>
      <c r="C9" s="1" t="s">
        <v>37</v>
      </c>
      <c r="D9" s="1" t="s">
        <v>28</v>
      </c>
      <c r="E9" s="21">
        <v>645373.32000000007</v>
      </c>
      <c r="F9" s="9">
        <v>99270</v>
      </c>
      <c r="G9" s="9">
        <v>19</v>
      </c>
      <c r="H9" s="10">
        <v>44792</v>
      </c>
      <c r="I9" s="11" t="s">
        <v>38</v>
      </c>
    </row>
    <row r="10" spans="1:9" x14ac:dyDescent="0.3">
      <c r="A10" s="8">
        <f>IF(B10&lt;&gt;"",ROWS($B$6:B10),"")</f>
        <v>5</v>
      </c>
      <c r="B10" s="1" t="s">
        <v>39</v>
      </c>
      <c r="C10" s="1" t="s">
        <v>39</v>
      </c>
      <c r="D10" s="1" t="s">
        <v>34</v>
      </c>
      <c r="E10" s="21">
        <v>584644</v>
      </c>
      <c r="F10" s="9">
        <v>82080</v>
      </c>
      <c r="G10" s="9">
        <v>19</v>
      </c>
      <c r="H10" s="10">
        <v>44561</v>
      </c>
      <c r="I10" s="11" t="s">
        <v>40</v>
      </c>
    </row>
    <row r="11" spans="1:9" x14ac:dyDescent="0.3">
      <c r="A11" s="8">
        <f>IF(B11&lt;&gt;"",ROWS($B$6:B11),"")</f>
        <v>6</v>
      </c>
      <c r="B11" s="1" t="s">
        <v>41</v>
      </c>
      <c r="C11" s="1" t="s">
        <v>41</v>
      </c>
      <c r="D11" s="1" t="s">
        <v>34</v>
      </c>
      <c r="E11" s="21">
        <v>518312.4</v>
      </c>
      <c r="F11" s="9">
        <v>75224</v>
      </c>
      <c r="G11" s="9">
        <v>19</v>
      </c>
      <c r="H11" s="10">
        <v>44820</v>
      </c>
      <c r="I11" s="11" t="s">
        <v>42</v>
      </c>
    </row>
    <row r="12" spans="1:9" x14ac:dyDescent="0.3">
      <c r="A12" s="8">
        <f>IF(B12&lt;&gt;"",ROWS($B$6:B12),"")</f>
        <v>7</v>
      </c>
      <c r="B12" s="1" t="s">
        <v>43</v>
      </c>
      <c r="C12" s="1" t="s">
        <v>44</v>
      </c>
      <c r="D12" s="1" t="s">
        <v>28</v>
      </c>
      <c r="E12" s="21">
        <v>424703.92</v>
      </c>
      <c r="F12" s="9">
        <v>60063</v>
      </c>
      <c r="G12" s="9">
        <v>29</v>
      </c>
      <c r="H12" s="10">
        <v>44687</v>
      </c>
      <c r="I12" s="11" t="s">
        <v>32</v>
      </c>
    </row>
    <row r="13" spans="1:9" x14ac:dyDescent="0.3">
      <c r="A13" s="8">
        <f>IF(B13&lt;&gt;"",ROWS($B$6:B13),"")</f>
        <v>8</v>
      </c>
      <c r="B13" s="1" t="s">
        <v>45</v>
      </c>
      <c r="C13" s="1" t="s">
        <v>46</v>
      </c>
      <c r="D13" s="1" t="s">
        <v>47</v>
      </c>
      <c r="E13" s="21">
        <v>423160.66999999993</v>
      </c>
      <c r="F13" s="9">
        <v>83186</v>
      </c>
      <c r="G13" s="9">
        <v>19</v>
      </c>
      <c r="H13" s="10">
        <v>44652</v>
      </c>
      <c r="I13" s="11" t="s">
        <v>48</v>
      </c>
    </row>
    <row r="14" spans="1:9" x14ac:dyDescent="0.3">
      <c r="A14" s="8">
        <f>IF(B14&lt;&gt;"",ROWS($B$6:B14),"")</f>
        <v>9</v>
      </c>
      <c r="B14" s="1" t="s">
        <v>49</v>
      </c>
      <c r="C14" s="1" t="s">
        <v>50</v>
      </c>
      <c r="D14" s="1" t="s">
        <v>28</v>
      </c>
      <c r="E14" s="21">
        <v>371927.39</v>
      </c>
      <c r="F14" s="9">
        <v>52747</v>
      </c>
      <c r="G14" s="9">
        <v>29</v>
      </c>
      <c r="H14" s="10">
        <v>44750</v>
      </c>
      <c r="I14" s="11" t="s">
        <v>32</v>
      </c>
    </row>
    <row r="15" spans="1:9" x14ac:dyDescent="0.3">
      <c r="A15" s="8">
        <f>IF(B15&lt;&gt;"",ROWS($B$6:B15),"")</f>
        <v>10</v>
      </c>
      <c r="B15" s="1" t="s">
        <v>51</v>
      </c>
      <c r="C15" s="1" t="s">
        <v>52</v>
      </c>
      <c r="D15" s="1" t="s">
        <v>28</v>
      </c>
      <c r="E15" s="21">
        <v>369596.98</v>
      </c>
      <c r="F15" s="9">
        <v>52890</v>
      </c>
      <c r="G15" s="9">
        <v>19</v>
      </c>
      <c r="H15" s="10">
        <v>44624</v>
      </c>
      <c r="I15" s="11" t="s">
        <v>53</v>
      </c>
    </row>
    <row r="16" spans="1:9" x14ac:dyDescent="0.3">
      <c r="A16" s="8">
        <f>IF(B16&lt;&gt;"",ROWS($B$6:B16),"")</f>
        <v>11</v>
      </c>
      <c r="B16" s="1" t="s">
        <v>54</v>
      </c>
      <c r="C16" s="1" t="s">
        <v>55</v>
      </c>
      <c r="D16" s="1" t="s">
        <v>28</v>
      </c>
      <c r="E16" s="21">
        <v>363003.32</v>
      </c>
      <c r="F16" s="9">
        <v>54439</v>
      </c>
      <c r="G16" s="9">
        <v>19</v>
      </c>
      <c r="H16" s="10">
        <v>44708</v>
      </c>
      <c r="I16" s="11" t="s">
        <v>48</v>
      </c>
    </row>
    <row r="17" spans="1:9" x14ac:dyDescent="0.3">
      <c r="A17" s="8">
        <f>IF(B17&lt;&gt;"",ROWS($B$6:B17),"")</f>
        <v>12</v>
      </c>
      <c r="B17" s="1" t="s">
        <v>56</v>
      </c>
      <c r="C17" s="1" t="s">
        <v>57</v>
      </c>
      <c r="D17" s="1" t="s">
        <v>28</v>
      </c>
      <c r="E17" s="21">
        <v>320809.10000000003</v>
      </c>
      <c r="F17" s="9">
        <v>68352</v>
      </c>
      <c r="G17" s="9">
        <v>17</v>
      </c>
      <c r="H17" s="10">
        <v>44771</v>
      </c>
      <c r="I17" s="11" t="s">
        <v>53</v>
      </c>
    </row>
    <row r="18" spans="1:9" x14ac:dyDescent="0.3">
      <c r="A18" s="8">
        <f>IF(B18&lt;&gt;"",ROWS($B$6:B18),"")</f>
        <v>13</v>
      </c>
      <c r="B18" s="1" t="s">
        <v>58</v>
      </c>
      <c r="C18" s="1" t="s">
        <v>59</v>
      </c>
      <c r="D18" s="1" t="s">
        <v>60</v>
      </c>
      <c r="E18" s="21">
        <v>314073.93</v>
      </c>
      <c r="F18" s="9">
        <v>44326</v>
      </c>
      <c r="G18" s="9">
        <v>16</v>
      </c>
      <c r="H18" s="10">
        <v>44666</v>
      </c>
      <c r="I18" s="11" t="s">
        <v>53</v>
      </c>
    </row>
    <row r="19" spans="1:9" x14ac:dyDescent="0.3">
      <c r="A19" s="8">
        <f>IF(B19&lt;&gt;"",ROWS($B$6:B19),"")</f>
        <v>14</v>
      </c>
      <c r="B19" s="1" t="s">
        <v>61</v>
      </c>
      <c r="C19" s="1" t="s">
        <v>61</v>
      </c>
      <c r="D19" s="1" t="s">
        <v>34</v>
      </c>
      <c r="E19" s="21">
        <v>313120.62</v>
      </c>
      <c r="F19" s="9">
        <v>48658</v>
      </c>
      <c r="G19" s="9">
        <v>13</v>
      </c>
      <c r="H19" s="10">
        <v>44736</v>
      </c>
      <c r="I19" s="11" t="s">
        <v>62</v>
      </c>
    </row>
    <row r="20" spans="1:9" x14ac:dyDescent="0.3">
      <c r="A20" s="8">
        <f>IF(B20&lt;&gt;"",ROWS($B$6:B20),"")</f>
        <v>15</v>
      </c>
      <c r="B20" s="1" t="s">
        <v>63</v>
      </c>
      <c r="C20" s="1" t="s">
        <v>64</v>
      </c>
      <c r="D20" s="1" t="s">
        <v>65</v>
      </c>
      <c r="E20" s="21">
        <v>311123.28000000003</v>
      </c>
      <c r="F20" s="9">
        <v>59594</v>
      </c>
      <c r="G20" s="9">
        <v>28</v>
      </c>
      <c r="H20" s="10">
        <v>44916</v>
      </c>
      <c r="I20" s="11" t="s">
        <v>29</v>
      </c>
    </row>
    <row r="21" spans="1:9" x14ac:dyDescent="0.3">
      <c r="A21" s="8">
        <f>IF(B21&lt;&gt;"",ROWS($B$6:B21),"")</f>
        <v>16</v>
      </c>
      <c r="B21" s="1" t="s">
        <v>66</v>
      </c>
      <c r="C21" s="1" t="s">
        <v>67</v>
      </c>
      <c r="D21" s="1" t="s">
        <v>28</v>
      </c>
      <c r="E21" s="21">
        <v>298115.59000000003</v>
      </c>
      <c r="F21" s="9">
        <v>43896</v>
      </c>
      <c r="G21" s="9">
        <v>13</v>
      </c>
      <c r="H21" s="10">
        <v>44547</v>
      </c>
      <c r="I21" s="11" t="s">
        <v>38</v>
      </c>
    </row>
    <row r="22" spans="1:9" x14ac:dyDescent="0.3">
      <c r="A22" s="8">
        <f>IF(B22&lt;&gt;"",ROWS($B$6:B22),"")</f>
        <v>17</v>
      </c>
      <c r="B22" s="1" t="s">
        <v>68</v>
      </c>
      <c r="C22" s="1" t="s">
        <v>69</v>
      </c>
      <c r="D22" s="1" t="s">
        <v>28</v>
      </c>
      <c r="E22" s="21">
        <v>286967.92000000004</v>
      </c>
      <c r="F22" s="9">
        <v>57790</v>
      </c>
      <c r="G22" s="9">
        <v>21</v>
      </c>
      <c r="H22" s="10">
        <v>44631</v>
      </c>
      <c r="I22" s="11" t="s">
        <v>32</v>
      </c>
    </row>
    <row r="23" spans="1:9" x14ac:dyDescent="0.3">
      <c r="A23" s="8">
        <f>IF(B23&lt;&gt;"",ROWS($B$6:B23),"")</f>
        <v>18</v>
      </c>
      <c r="B23" s="1" t="s">
        <v>70</v>
      </c>
      <c r="C23" s="1" t="s">
        <v>71</v>
      </c>
      <c r="D23" s="1" t="s">
        <v>28</v>
      </c>
      <c r="E23" s="21">
        <v>262403.53000000003</v>
      </c>
      <c r="F23" s="9">
        <v>36255</v>
      </c>
      <c r="G23" s="9">
        <v>27</v>
      </c>
      <c r="H23" s="10">
        <v>44876</v>
      </c>
      <c r="I23" s="11" t="s">
        <v>32</v>
      </c>
    </row>
    <row r="24" spans="1:9" x14ac:dyDescent="0.3">
      <c r="A24" s="8">
        <f>IF(B24&lt;&gt;"",ROWS($B$6:B24),"")</f>
        <v>19</v>
      </c>
      <c r="B24" s="1" t="s">
        <v>72</v>
      </c>
      <c r="C24" s="1" t="s">
        <v>72</v>
      </c>
      <c r="D24" s="1" t="s">
        <v>28</v>
      </c>
      <c r="E24" s="21">
        <v>250831.02</v>
      </c>
      <c r="F24" s="9">
        <v>38976</v>
      </c>
      <c r="G24" s="9">
        <v>17</v>
      </c>
      <c r="H24" s="10">
        <v>44736</v>
      </c>
      <c r="I24" s="11" t="s">
        <v>53</v>
      </c>
    </row>
    <row r="25" spans="1:9" x14ac:dyDescent="0.3">
      <c r="A25" s="8">
        <f>IF(B25&lt;&gt;"",ROWS($B$6:B25),"")</f>
        <v>20</v>
      </c>
      <c r="B25" s="1" t="s">
        <v>73</v>
      </c>
      <c r="C25" s="1" t="s">
        <v>74</v>
      </c>
      <c r="D25" s="1" t="s">
        <v>28</v>
      </c>
      <c r="E25" s="21">
        <v>250092.83</v>
      </c>
      <c r="F25" s="9">
        <v>36559</v>
      </c>
      <c r="G25" s="9">
        <v>15</v>
      </c>
      <c r="H25" s="10">
        <v>44610</v>
      </c>
      <c r="I25" s="11" t="s">
        <v>38</v>
      </c>
    </row>
    <row r="26" spans="1:9" x14ac:dyDescent="0.3">
      <c r="A26" s="8">
        <f>IF(B26&lt;&gt;"",ROWS($B$6:B26),"")</f>
        <v>21</v>
      </c>
      <c r="B26" s="1" t="s">
        <v>75</v>
      </c>
      <c r="C26" s="1" t="s">
        <v>76</v>
      </c>
      <c r="D26" s="1" t="s">
        <v>28</v>
      </c>
      <c r="E26" s="21">
        <v>227664.45</v>
      </c>
      <c r="F26" s="9">
        <v>34537</v>
      </c>
      <c r="G26" s="9">
        <v>14</v>
      </c>
      <c r="H26" s="10">
        <v>44834</v>
      </c>
      <c r="I26" s="11" t="s">
        <v>48</v>
      </c>
    </row>
    <row r="27" spans="1:9" x14ac:dyDescent="0.3">
      <c r="A27" s="8">
        <f>IF(B27&lt;&gt;"",ROWS($B$6:B27),"")</f>
        <v>22</v>
      </c>
      <c r="B27" s="1" t="s">
        <v>77</v>
      </c>
      <c r="C27" s="1" t="s">
        <v>78</v>
      </c>
      <c r="D27" s="1" t="s">
        <v>28</v>
      </c>
      <c r="E27" s="21">
        <v>221096.56000000003</v>
      </c>
      <c r="F27" s="9">
        <v>32324</v>
      </c>
      <c r="G27" s="9">
        <v>14</v>
      </c>
      <c r="H27" s="10">
        <v>44855</v>
      </c>
      <c r="I27" s="11" t="s">
        <v>53</v>
      </c>
    </row>
    <row r="28" spans="1:9" x14ac:dyDescent="0.3">
      <c r="A28" s="8">
        <f>IF(B28&lt;&gt;"",ROWS($B$6:B28),"")</f>
        <v>23</v>
      </c>
      <c r="B28" s="1" t="s">
        <v>79</v>
      </c>
      <c r="C28" s="1" t="s">
        <v>80</v>
      </c>
      <c r="D28" s="1" t="s">
        <v>28</v>
      </c>
      <c r="E28" s="21">
        <v>207212.15</v>
      </c>
      <c r="F28" s="9">
        <v>42102</v>
      </c>
      <c r="G28" s="9">
        <v>19</v>
      </c>
      <c r="H28" s="10">
        <v>44638</v>
      </c>
      <c r="I28" s="11" t="s">
        <v>29</v>
      </c>
    </row>
    <row r="29" spans="1:9" x14ac:dyDescent="0.3">
      <c r="A29" s="8">
        <f>IF(B29&lt;&gt;"",ROWS($B$6:B29),"")</f>
        <v>24</v>
      </c>
      <c r="B29" s="1" t="s">
        <v>81</v>
      </c>
      <c r="C29" s="1" t="s">
        <v>82</v>
      </c>
      <c r="D29" s="1" t="s">
        <v>28</v>
      </c>
      <c r="E29" s="21">
        <v>206914</v>
      </c>
      <c r="F29" s="9">
        <v>41636</v>
      </c>
      <c r="G29" s="9">
        <v>21</v>
      </c>
      <c r="H29" s="10">
        <v>44820</v>
      </c>
      <c r="I29" s="11" t="s">
        <v>83</v>
      </c>
    </row>
    <row r="30" spans="1:9" x14ac:dyDescent="0.3">
      <c r="A30" s="8">
        <f>IF(B30&lt;&gt;"",ROWS($B$6:B30),"")</f>
        <v>25</v>
      </c>
      <c r="B30" s="1" t="s">
        <v>84</v>
      </c>
      <c r="C30" s="1" t="s">
        <v>84</v>
      </c>
      <c r="D30" s="1" t="s">
        <v>34</v>
      </c>
      <c r="E30" s="21">
        <v>204404.83</v>
      </c>
      <c r="F30" s="9">
        <v>31926</v>
      </c>
      <c r="G30" s="9">
        <v>15</v>
      </c>
      <c r="H30" s="10">
        <v>44883</v>
      </c>
      <c r="I30" s="11" t="s">
        <v>85</v>
      </c>
    </row>
    <row r="31" spans="1:9" x14ac:dyDescent="0.3">
      <c r="A31" s="8">
        <f>IF(B31&lt;&gt;"",ROWS($B$6:B31),"")</f>
        <v>26</v>
      </c>
      <c r="B31" s="1" t="s">
        <v>86</v>
      </c>
      <c r="C31" s="1" t="s">
        <v>87</v>
      </c>
      <c r="D31" s="1" t="s">
        <v>28</v>
      </c>
      <c r="E31" s="21">
        <v>198792.05</v>
      </c>
      <c r="F31" s="9">
        <v>39466</v>
      </c>
      <c r="G31" s="9">
        <v>19</v>
      </c>
      <c r="H31" s="10">
        <v>44552</v>
      </c>
      <c r="I31" s="11" t="s">
        <v>29</v>
      </c>
    </row>
    <row r="32" spans="1:9" x14ac:dyDescent="0.3">
      <c r="A32" s="8">
        <f>IF(B32&lt;&gt;"",ROWS($B$6:B32),"")</f>
        <v>27</v>
      </c>
      <c r="B32" s="1" t="s">
        <v>88</v>
      </c>
      <c r="C32" s="1" t="s">
        <v>89</v>
      </c>
      <c r="D32" s="1" t="s">
        <v>28</v>
      </c>
      <c r="E32" s="21">
        <v>194741.08999999997</v>
      </c>
      <c r="F32" s="9">
        <v>30379</v>
      </c>
      <c r="G32" s="9">
        <v>28</v>
      </c>
      <c r="H32" s="10">
        <v>44722</v>
      </c>
      <c r="I32" s="11" t="s">
        <v>29</v>
      </c>
    </row>
    <row r="33" spans="1:9" x14ac:dyDescent="0.3">
      <c r="A33" s="8">
        <f>IF(B33&lt;&gt;"",ROWS($B$6:B33),"")</f>
        <v>28</v>
      </c>
      <c r="B33" s="1" t="s">
        <v>90</v>
      </c>
      <c r="C33" s="1" t="s">
        <v>91</v>
      </c>
      <c r="D33" s="1" t="s">
        <v>28</v>
      </c>
      <c r="E33" s="21">
        <v>189029.38</v>
      </c>
      <c r="F33" s="9">
        <v>27960</v>
      </c>
      <c r="G33" s="9">
        <v>16</v>
      </c>
      <c r="H33" s="10">
        <v>44659</v>
      </c>
      <c r="I33" s="11" t="s">
        <v>48</v>
      </c>
    </row>
    <row r="34" spans="1:9" x14ac:dyDescent="0.3">
      <c r="A34" s="8">
        <f>IF(B34&lt;&gt;"",ROWS($B$6:B34),"")</f>
        <v>29</v>
      </c>
      <c r="B34" s="1" t="s">
        <v>92</v>
      </c>
      <c r="C34" s="1" t="s">
        <v>93</v>
      </c>
      <c r="D34" s="1" t="s">
        <v>94</v>
      </c>
      <c r="E34" s="21">
        <v>188462.3</v>
      </c>
      <c r="F34" s="9">
        <v>30002</v>
      </c>
      <c r="G34" s="9">
        <v>13</v>
      </c>
      <c r="H34" s="10">
        <v>44855</v>
      </c>
      <c r="I34" s="11" t="s">
        <v>95</v>
      </c>
    </row>
    <row r="35" spans="1:9" x14ac:dyDescent="0.3">
      <c r="A35" s="8">
        <f>IF(B35&lt;&gt;"",ROWS($B$6:B35),"")</f>
        <v>30</v>
      </c>
      <c r="B35" s="1" t="s">
        <v>96</v>
      </c>
      <c r="C35" s="1" t="s">
        <v>97</v>
      </c>
      <c r="D35" s="1" t="s">
        <v>28</v>
      </c>
      <c r="E35" s="21">
        <v>184243.05000000002</v>
      </c>
      <c r="F35" s="9">
        <v>36237</v>
      </c>
      <c r="G35" s="9">
        <v>19</v>
      </c>
      <c r="H35" s="10">
        <v>44869</v>
      </c>
      <c r="I35" s="11" t="s">
        <v>38</v>
      </c>
    </row>
    <row r="36" spans="1:9" x14ac:dyDescent="0.3">
      <c r="A36" s="8">
        <f>IF(B36&lt;&gt;"",ROWS($B$6:B36),"")</f>
        <v>31</v>
      </c>
      <c r="B36" s="1" t="s">
        <v>98</v>
      </c>
      <c r="C36" s="1" t="s">
        <v>99</v>
      </c>
      <c r="D36" s="1" t="s">
        <v>100</v>
      </c>
      <c r="E36" s="21">
        <v>183761.71000000002</v>
      </c>
      <c r="F36" s="9">
        <v>36516</v>
      </c>
      <c r="G36" s="9">
        <v>18</v>
      </c>
      <c r="H36" s="10">
        <v>44568</v>
      </c>
      <c r="I36" s="11" t="s">
        <v>48</v>
      </c>
    </row>
    <row r="37" spans="1:9" x14ac:dyDescent="0.3">
      <c r="A37" s="8">
        <f>IF(B37&lt;&gt;"",ROWS($B$6:B37),"")</f>
        <v>32</v>
      </c>
      <c r="B37" s="1" t="s">
        <v>101</v>
      </c>
      <c r="C37" s="1" t="s">
        <v>101</v>
      </c>
      <c r="D37" s="1" t="s">
        <v>34</v>
      </c>
      <c r="E37" s="21">
        <v>183119.48</v>
      </c>
      <c r="F37" s="9">
        <v>45461</v>
      </c>
      <c r="G37" s="9">
        <v>20</v>
      </c>
      <c r="H37" s="10">
        <v>44659</v>
      </c>
      <c r="I37" s="11" t="s">
        <v>42</v>
      </c>
    </row>
    <row r="38" spans="1:9" x14ac:dyDescent="0.3">
      <c r="A38" s="8">
        <f>IF(B38&lt;&gt;"",ROWS($B$6:B38),"")</f>
        <v>33</v>
      </c>
      <c r="B38" s="1" t="s">
        <v>102</v>
      </c>
      <c r="C38" s="1" t="s">
        <v>103</v>
      </c>
      <c r="D38" s="1" t="s">
        <v>65</v>
      </c>
      <c r="E38" s="21">
        <v>177262.4</v>
      </c>
      <c r="F38" s="9">
        <v>26406</v>
      </c>
      <c r="G38" s="9">
        <v>17</v>
      </c>
      <c r="H38" s="10">
        <v>44778</v>
      </c>
      <c r="I38" s="11" t="s">
        <v>38</v>
      </c>
    </row>
    <row r="39" spans="1:9" x14ac:dyDescent="0.3">
      <c r="A39" s="8">
        <f>IF(B39&lt;&gt;"",ROWS($B$6:B39),"")</f>
        <v>34</v>
      </c>
      <c r="B39" s="1" t="s">
        <v>104</v>
      </c>
      <c r="C39" s="1" t="s">
        <v>104</v>
      </c>
      <c r="D39" s="1" t="s">
        <v>34</v>
      </c>
      <c r="E39" s="21">
        <v>176631.84999999998</v>
      </c>
      <c r="F39" s="9">
        <v>30082</v>
      </c>
      <c r="G39" s="9">
        <v>25</v>
      </c>
      <c r="H39" s="10">
        <v>44834</v>
      </c>
      <c r="I39" s="11" t="s">
        <v>105</v>
      </c>
    </row>
    <row r="40" spans="1:9" x14ac:dyDescent="0.3">
      <c r="A40" s="8">
        <f>IF(B40&lt;&gt;"",ROWS($B$6:B40),"")</f>
        <v>35</v>
      </c>
      <c r="B40" s="1" t="s">
        <v>106</v>
      </c>
      <c r="C40" s="1" t="s">
        <v>107</v>
      </c>
      <c r="D40" s="1" t="s">
        <v>28</v>
      </c>
      <c r="E40" s="21">
        <v>167648.70000000001</v>
      </c>
      <c r="F40" s="9">
        <v>26727</v>
      </c>
      <c r="G40" s="9">
        <v>17</v>
      </c>
      <c r="H40" s="10">
        <v>44827</v>
      </c>
      <c r="I40" s="11" t="s">
        <v>53</v>
      </c>
    </row>
    <row r="41" spans="1:9" x14ac:dyDescent="0.3">
      <c r="A41" s="8">
        <f>IF(B41&lt;&gt;"",ROWS($B$6:B41),"")</f>
        <v>36</v>
      </c>
      <c r="B41" s="1" t="s">
        <v>108</v>
      </c>
      <c r="C41" s="1" t="s">
        <v>109</v>
      </c>
      <c r="D41" s="1" t="s">
        <v>110</v>
      </c>
      <c r="E41" s="21">
        <v>154444.89999999997</v>
      </c>
      <c r="F41" s="9">
        <v>21578</v>
      </c>
      <c r="G41" s="9">
        <v>15</v>
      </c>
      <c r="H41" s="10">
        <v>44596</v>
      </c>
      <c r="I41" s="11" t="s">
        <v>42</v>
      </c>
    </row>
    <row r="42" spans="1:9" x14ac:dyDescent="0.3">
      <c r="A42" s="8">
        <f>IF(B42&lt;&gt;"",ROWS($B$6:B42),"")</f>
        <v>37</v>
      </c>
      <c r="B42" s="1" t="s">
        <v>111</v>
      </c>
      <c r="C42" s="1" t="s">
        <v>111</v>
      </c>
      <c r="D42" s="1" t="s">
        <v>34</v>
      </c>
      <c r="E42" s="21">
        <v>144814.95000000001</v>
      </c>
      <c r="F42" s="9">
        <v>24578</v>
      </c>
      <c r="G42" s="9">
        <v>21</v>
      </c>
      <c r="H42" s="10">
        <v>44610</v>
      </c>
      <c r="I42" s="11" t="s">
        <v>112</v>
      </c>
    </row>
    <row r="43" spans="1:9" x14ac:dyDescent="0.3">
      <c r="A43" s="8">
        <f>IF(B43&lt;&gt;"",ROWS($B$6:B43),"")</f>
        <v>38</v>
      </c>
      <c r="B43" s="1" t="s">
        <v>113</v>
      </c>
      <c r="C43" s="1" t="s">
        <v>114</v>
      </c>
      <c r="D43" s="1" t="s">
        <v>28</v>
      </c>
      <c r="E43" s="21">
        <v>130112.97</v>
      </c>
      <c r="F43" s="9">
        <v>25110</v>
      </c>
      <c r="G43" s="9">
        <v>29</v>
      </c>
      <c r="H43" s="10">
        <v>44890</v>
      </c>
      <c r="I43" s="11" t="s">
        <v>32</v>
      </c>
    </row>
    <row r="44" spans="1:9" x14ac:dyDescent="0.3">
      <c r="A44" s="8">
        <f>IF(B44&lt;&gt;"",ROWS($B$6:B44),"")</f>
        <v>39</v>
      </c>
      <c r="B44" s="1" t="s">
        <v>115</v>
      </c>
      <c r="C44" s="1" t="s">
        <v>115</v>
      </c>
      <c r="D44" s="1" t="s">
        <v>34</v>
      </c>
      <c r="E44" s="21">
        <v>120691.34</v>
      </c>
      <c r="F44" s="9">
        <v>17698</v>
      </c>
      <c r="G44" s="9">
        <v>11</v>
      </c>
      <c r="H44" s="10">
        <v>44925</v>
      </c>
      <c r="I44" s="11" t="s">
        <v>116</v>
      </c>
    </row>
    <row r="45" spans="1:9" x14ac:dyDescent="0.3">
      <c r="A45" s="8">
        <f>IF(B45&lt;&gt;"",ROWS($B$6:B45),"")</f>
        <v>40</v>
      </c>
      <c r="B45" s="1" t="s">
        <v>117</v>
      </c>
      <c r="C45" s="1" t="s">
        <v>118</v>
      </c>
      <c r="D45" s="1" t="s">
        <v>28</v>
      </c>
      <c r="E45" s="21">
        <v>119805.53</v>
      </c>
      <c r="F45" s="9">
        <v>18919</v>
      </c>
      <c r="G45" s="9">
        <v>17</v>
      </c>
      <c r="H45" s="10">
        <v>44820</v>
      </c>
      <c r="I45" s="11" t="s">
        <v>29</v>
      </c>
    </row>
    <row r="46" spans="1:9" x14ac:dyDescent="0.3">
      <c r="A46" s="8">
        <f>IF(B46&lt;&gt;"",ROWS($B$6:B46),"")</f>
        <v>41</v>
      </c>
      <c r="B46" s="1" t="s">
        <v>119</v>
      </c>
      <c r="C46" s="1" t="s">
        <v>120</v>
      </c>
      <c r="D46" s="1" t="s">
        <v>121</v>
      </c>
      <c r="E46" s="21">
        <v>118926</v>
      </c>
      <c r="F46" s="9">
        <v>17638</v>
      </c>
      <c r="G46" s="9">
        <v>11</v>
      </c>
      <c r="H46" s="10">
        <v>44673</v>
      </c>
      <c r="I46" s="11" t="s">
        <v>83</v>
      </c>
    </row>
    <row r="47" spans="1:9" x14ac:dyDescent="0.3">
      <c r="A47" s="8">
        <f>IF(B47&lt;&gt;"",ROWS($B$6:B47),"")</f>
        <v>42</v>
      </c>
      <c r="B47" s="1" t="s">
        <v>122</v>
      </c>
      <c r="C47" s="1" t="s">
        <v>123</v>
      </c>
      <c r="D47" s="1" t="s">
        <v>124</v>
      </c>
      <c r="E47" s="21">
        <v>116315</v>
      </c>
      <c r="F47" s="9">
        <v>23788</v>
      </c>
      <c r="G47" s="9">
        <v>20</v>
      </c>
      <c r="H47" s="10">
        <v>44848</v>
      </c>
      <c r="I47" s="11" t="s">
        <v>83</v>
      </c>
    </row>
    <row r="48" spans="1:9" x14ac:dyDescent="0.3">
      <c r="A48" s="8">
        <f>IF(B48&lt;&gt;"",ROWS($B$6:B48),"")</f>
        <v>43</v>
      </c>
      <c r="B48" s="1" t="s">
        <v>125</v>
      </c>
      <c r="C48" s="1" t="s">
        <v>126</v>
      </c>
      <c r="D48" s="1" t="s">
        <v>28</v>
      </c>
      <c r="E48" s="21">
        <v>115166.40000000001</v>
      </c>
      <c r="F48" s="9">
        <v>17294</v>
      </c>
      <c r="G48" s="9">
        <v>12</v>
      </c>
      <c r="H48" s="10">
        <v>44526</v>
      </c>
      <c r="I48" s="11" t="s">
        <v>29</v>
      </c>
    </row>
    <row r="49" spans="1:9" x14ac:dyDescent="0.3">
      <c r="A49" s="8">
        <f>IF(B49&lt;&gt;"",ROWS($B$6:B49),"")</f>
        <v>44</v>
      </c>
      <c r="B49" s="1" t="s">
        <v>127</v>
      </c>
      <c r="C49" s="1" t="s">
        <v>128</v>
      </c>
      <c r="D49" s="1" t="s">
        <v>28</v>
      </c>
      <c r="E49" s="21">
        <v>112034</v>
      </c>
      <c r="F49" s="9">
        <v>15745</v>
      </c>
      <c r="G49" s="9">
        <v>18</v>
      </c>
      <c r="H49" s="10">
        <v>44603</v>
      </c>
      <c r="I49" s="11" t="s">
        <v>29</v>
      </c>
    </row>
    <row r="50" spans="1:9" x14ac:dyDescent="0.3">
      <c r="A50" s="8">
        <f>IF(B50&lt;&gt;"",ROWS($B$6:B50),"")</f>
        <v>45</v>
      </c>
      <c r="B50" s="1" t="s">
        <v>129</v>
      </c>
      <c r="C50" s="1" t="s">
        <v>129</v>
      </c>
      <c r="D50" s="1" t="s">
        <v>34</v>
      </c>
      <c r="E50" s="21">
        <v>103895.06</v>
      </c>
      <c r="F50" s="9">
        <v>16125</v>
      </c>
      <c r="G50" s="9">
        <v>21</v>
      </c>
      <c r="H50" s="10">
        <v>44869</v>
      </c>
      <c r="I50" s="11" t="s">
        <v>42</v>
      </c>
    </row>
    <row r="51" spans="1:9" x14ac:dyDescent="0.3">
      <c r="A51" s="8">
        <f>IF(B51&lt;&gt;"",ROWS($B$6:B51),"")</f>
        <v>46</v>
      </c>
      <c r="B51" s="1" t="s">
        <v>130</v>
      </c>
      <c r="C51" s="1" t="s">
        <v>131</v>
      </c>
      <c r="D51" s="1" t="s">
        <v>28</v>
      </c>
      <c r="E51" s="21">
        <v>101678.21</v>
      </c>
      <c r="F51" s="9">
        <v>15571</v>
      </c>
      <c r="G51" s="9">
        <v>27</v>
      </c>
      <c r="H51" s="10">
        <v>44827</v>
      </c>
      <c r="I51" s="11" t="s">
        <v>32</v>
      </c>
    </row>
    <row r="52" spans="1:9" x14ac:dyDescent="0.3">
      <c r="A52" s="8">
        <f>IF(B52&lt;&gt;"",ROWS($B$6:B52),"")</f>
        <v>47</v>
      </c>
      <c r="B52" s="1" t="s">
        <v>132</v>
      </c>
      <c r="C52" s="1" t="s">
        <v>133</v>
      </c>
      <c r="D52" s="1" t="s">
        <v>134</v>
      </c>
      <c r="E52" s="21">
        <v>100581.27</v>
      </c>
      <c r="F52" s="9">
        <v>21021</v>
      </c>
      <c r="G52" s="9">
        <v>18</v>
      </c>
      <c r="H52" s="10">
        <v>44603</v>
      </c>
      <c r="I52" s="11" t="s">
        <v>42</v>
      </c>
    </row>
    <row r="53" spans="1:9" x14ac:dyDescent="0.3">
      <c r="A53" s="8">
        <f>IF(B53&lt;&gt;"",ROWS($B$6:B53),"")</f>
        <v>48</v>
      </c>
      <c r="B53" s="1" t="s">
        <v>135</v>
      </c>
      <c r="C53" s="1" t="s">
        <v>136</v>
      </c>
      <c r="D53" s="1" t="s">
        <v>28</v>
      </c>
      <c r="E53" s="21">
        <v>99630.67</v>
      </c>
      <c r="F53" s="9">
        <v>14892</v>
      </c>
      <c r="G53" s="9">
        <v>12</v>
      </c>
      <c r="H53" s="10">
        <v>44771</v>
      </c>
      <c r="I53" s="11" t="s">
        <v>42</v>
      </c>
    </row>
    <row r="54" spans="1:9" x14ac:dyDescent="0.3">
      <c r="A54" s="8">
        <f>IF(B54&lt;&gt;"",ROWS($B$6:B54),"")</f>
        <v>49</v>
      </c>
      <c r="B54" s="1" t="s">
        <v>137</v>
      </c>
      <c r="C54" s="1" t="s">
        <v>138</v>
      </c>
      <c r="D54" s="1" t="s">
        <v>28</v>
      </c>
      <c r="E54" s="21">
        <v>99477.75</v>
      </c>
      <c r="F54" s="9">
        <v>13963</v>
      </c>
      <c r="G54" s="9">
        <v>14</v>
      </c>
      <c r="H54" s="10">
        <v>44652</v>
      </c>
      <c r="I54" s="11" t="s">
        <v>38</v>
      </c>
    </row>
    <row r="55" spans="1:9" x14ac:dyDescent="0.3">
      <c r="A55" s="8">
        <f>IF(B55&lt;&gt;"",ROWS($B$6:B55),"")</f>
        <v>50</v>
      </c>
      <c r="B55" s="1" t="s">
        <v>139</v>
      </c>
      <c r="C55" s="1" t="s">
        <v>140</v>
      </c>
      <c r="D55" s="1" t="s">
        <v>28</v>
      </c>
      <c r="E55" s="21">
        <v>98205.43</v>
      </c>
      <c r="F55" s="9">
        <v>15756</v>
      </c>
      <c r="G55" s="9">
        <v>19</v>
      </c>
      <c r="H55" s="10">
        <v>44883</v>
      </c>
      <c r="I55" s="11" t="s">
        <v>32</v>
      </c>
    </row>
    <row r="56" spans="1:9" x14ac:dyDescent="0.3">
      <c r="A56" s="8">
        <f>IF(B56&lt;&gt;"",ROWS($B$6:B56),"")</f>
        <v>51</v>
      </c>
      <c r="B56" s="1" t="s">
        <v>141</v>
      </c>
      <c r="C56" s="1" t="s">
        <v>142</v>
      </c>
      <c r="D56" s="1" t="s">
        <v>28</v>
      </c>
      <c r="E56" s="21">
        <v>96261</v>
      </c>
      <c r="F56" s="9">
        <v>15103</v>
      </c>
      <c r="G56" s="9">
        <v>18</v>
      </c>
      <c r="H56" s="10">
        <v>44603</v>
      </c>
      <c r="I56" s="11" t="s">
        <v>32</v>
      </c>
    </row>
    <row r="57" spans="1:9" x14ac:dyDescent="0.3">
      <c r="A57" s="8">
        <f>IF(B57&lt;&gt;"",ROWS($B$6:B57),"")</f>
        <v>52</v>
      </c>
      <c r="B57" s="1" t="s">
        <v>143</v>
      </c>
      <c r="C57" s="1" t="s">
        <v>144</v>
      </c>
      <c r="D57" s="1" t="s">
        <v>28</v>
      </c>
      <c r="E57" s="21">
        <v>90730.6</v>
      </c>
      <c r="F57" s="9">
        <v>14247</v>
      </c>
      <c r="G57" s="9">
        <v>17</v>
      </c>
      <c r="H57" s="10">
        <v>44916</v>
      </c>
      <c r="I57" s="11" t="s">
        <v>38</v>
      </c>
    </row>
    <row r="58" spans="1:9" x14ac:dyDescent="0.3">
      <c r="A58" s="8">
        <f>IF(B58&lt;&gt;"",ROWS($B$6:B58),"")</f>
        <v>53</v>
      </c>
      <c r="B58" s="1" t="s">
        <v>145</v>
      </c>
      <c r="C58" s="1" t="s">
        <v>146</v>
      </c>
      <c r="D58" s="1" t="s">
        <v>28</v>
      </c>
      <c r="E58" s="21">
        <v>90039.98</v>
      </c>
      <c r="F58" s="9">
        <v>13670</v>
      </c>
      <c r="G58" s="9">
        <v>15</v>
      </c>
      <c r="H58" s="10">
        <v>44736</v>
      </c>
      <c r="I58" s="11" t="s">
        <v>29</v>
      </c>
    </row>
    <row r="59" spans="1:9" x14ac:dyDescent="0.3">
      <c r="A59" s="8">
        <f>IF(B59&lt;&gt;"",ROWS($B$6:B59),"")</f>
        <v>54</v>
      </c>
      <c r="B59" s="1" t="s">
        <v>147</v>
      </c>
      <c r="C59" s="1" t="s">
        <v>148</v>
      </c>
      <c r="D59" s="1" t="s">
        <v>28</v>
      </c>
      <c r="E59" s="21">
        <v>87519</v>
      </c>
      <c r="F59" s="9">
        <v>12818</v>
      </c>
      <c r="G59" s="9">
        <v>7</v>
      </c>
      <c r="H59" s="10">
        <v>44806</v>
      </c>
      <c r="I59" s="11" t="s">
        <v>83</v>
      </c>
    </row>
    <row r="60" spans="1:9" x14ac:dyDescent="0.3">
      <c r="A60" s="8">
        <f>IF(B60&lt;&gt;"",ROWS($B$6:B60),"")</f>
        <v>55</v>
      </c>
      <c r="B60" s="1" t="s">
        <v>149</v>
      </c>
      <c r="C60" s="1" t="s">
        <v>150</v>
      </c>
      <c r="D60" s="1" t="s">
        <v>151</v>
      </c>
      <c r="E60" s="21">
        <v>84032.409999999989</v>
      </c>
      <c r="F60" s="9">
        <v>16946</v>
      </c>
      <c r="G60" s="9">
        <v>18</v>
      </c>
      <c r="H60" s="10">
        <v>44855</v>
      </c>
      <c r="I60" s="11" t="s">
        <v>42</v>
      </c>
    </row>
    <row r="61" spans="1:9" x14ac:dyDescent="0.3">
      <c r="A61" s="8">
        <f>IF(B61&lt;&gt;"",ROWS($B$6:B61),"")</f>
        <v>56</v>
      </c>
      <c r="B61" s="1" t="s">
        <v>152</v>
      </c>
      <c r="C61" s="1" t="s">
        <v>153</v>
      </c>
      <c r="D61" s="1" t="s">
        <v>28</v>
      </c>
      <c r="E61" s="21">
        <v>80594.549999999988</v>
      </c>
      <c r="F61" s="9">
        <v>18200</v>
      </c>
      <c r="G61" s="9">
        <v>21</v>
      </c>
      <c r="H61" s="10">
        <v>44729</v>
      </c>
      <c r="I61" s="11" t="s">
        <v>32</v>
      </c>
    </row>
    <row r="62" spans="1:9" x14ac:dyDescent="0.3">
      <c r="A62" s="8">
        <f>IF(B62&lt;&gt;"",ROWS($B$6:B62),"")</f>
        <v>57</v>
      </c>
      <c r="B62" s="1" t="s">
        <v>154</v>
      </c>
      <c r="C62" s="1" t="s">
        <v>155</v>
      </c>
      <c r="D62" s="1" t="s">
        <v>28</v>
      </c>
      <c r="E62" s="21">
        <v>74073.179999999993</v>
      </c>
      <c r="F62" s="9">
        <v>17228</v>
      </c>
      <c r="G62" s="9">
        <v>16</v>
      </c>
      <c r="H62" s="10">
        <v>44715</v>
      </c>
      <c r="I62" s="11" t="s">
        <v>42</v>
      </c>
    </row>
    <row r="63" spans="1:9" x14ac:dyDescent="0.3">
      <c r="A63" s="8">
        <f>IF(B63&lt;&gt;"",ROWS($B$6:B63),"")</f>
        <v>58</v>
      </c>
      <c r="B63" s="1" t="s">
        <v>156</v>
      </c>
      <c r="C63" s="1" t="s">
        <v>157</v>
      </c>
      <c r="D63" s="1" t="s">
        <v>28</v>
      </c>
      <c r="E63" s="21">
        <v>72931.33</v>
      </c>
      <c r="F63" s="9">
        <v>10372</v>
      </c>
      <c r="G63" s="9">
        <v>15</v>
      </c>
      <c r="H63" s="10">
        <v>44575</v>
      </c>
      <c r="I63" s="11" t="s">
        <v>48</v>
      </c>
    </row>
    <row r="64" spans="1:9" x14ac:dyDescent="0.3">
      <c r="A64" s="8">
        <f>IF(B64&lt;&gt;"",ROWS($B$6:B64),"")</f>
        <v>59</v>
      </c>
      <c r="B64" s="1" t="s">
        <v>158</v>
      </c>
      <c r="C64" s="1" t="s">
        <v>159</v>
      </c>
      <c r="D64" s="1" t="s">
        <v>28</v>
      </c>
      <c r="E64" s="21">
        <v>70752.61</v>
      </c>
      <c r="F64" s="9">
        <v>14122</v>
      </c>
      <c r="G64" s="9">
        <v>10</v>
      </c>
      <c r="H64" s="10">
        <v>44526</v>
      </c>
      <c r="I64" s="11" t="s">
        <v>32</v>
      </c>
    </row>
    <row r="65" spans="1:9" x14ac:dyDescent="0.3">
      <c r="A65" s="8">
        <f>IF(B65&lt;&gt;"",ROWS($B$6:B65),"")</f>
        <v>60</v>
      </c>
      <c r="B65" s="1" t="s">
        <v>160</v>
      </c>
      <c r="C65" s="1" t="s">
        <v>161</v>
      </c>
      <c r="D65" s="1" t="s">
        <v>28</v>
      </c>
      <c r="E65" s="21">
        <v>69600.17</v>
      </c>
      <c r="F65" s="9">
        <v>10706</v>
      </c>
      <c r="G65" s="9">
        <v>16</v>
      </c>
      <c r="H65" s="10">
        <v>44666</v>
      </c>
      <c r="I65" s="11" t="s">
        <v>29</v>
      </c>
    </row>
    <row r="66" spans="1:9" x14ac:dyDescent="0.3">
      <c r="A66" s="8">
        <f>IF(B66&lt;&gt;"",ROWS($B$6:B66),"")</f>
        <v>61</v>
      </c>
      <c r="B66" s="1" t="s">
        <v>162</v>
      </c>
      <c r="C66" s="1" t="s">
        <v>163</v>
      </c>
      <c r="D66" s="1" t="s">
        <v>28</v>
      </c>
      <c r="E66" s="21">
        <v>67235.609999999986</v>
      </c>
      <c r="F66" s="9">
        <v>10331</v>
      </c>
      <c r="G66" s="9">
        <v>18</v>
      </c>
      <c r="H66" s="10">
        <v>44582</v>
      </c>
      <c r="I66" s="11" t="s">
        <v>32</v>
      </c>
    </row>
    <row r="67" spans="1:9" x14ac:dyDescent="0.3">
      <c r="A67" s="8">
        <f>IF(B67&lt;&gt;"",ROWS($B$6:B67),"")</f>
        <v>62</v>
      </c>
      <c r="B67" s="1" t="s">
        <v>164</v>
      </c>
      <c r="C67" s="1" t="s">
        <v>165</v>
      </c>
      <c r="D67" s="1" t="s">
        <v>166</v>
      </c>
      <c r="E67" s="21">
        <v>62071</v>
      </c>
      <c r="F67" s="9">
        <v>12907</v>
      </c>
      <c r="G67" s="9">
        <v>23</v>
      </c>
      <c r="H67" s="10">
        <v>44610</v>
      </c>
      <c r="I67" s="11" t="s">
        <v>167</v>
      </c>
    </row>
    <row r="68" spans="1:9" x14ac:dyDescent="0.3">
      <c r="A68" s="8">
        <f>IF(B68&lt;&gt;"",ROWS($B$6:B68),"")</f>
        <v>63</v>
      </c>
      <c r="B68" s="1" t="s">
        <v>168</v>
      </c>
      <c r="C68" s="1" t="s">
        <v>169</v>
      </c>
      <c r="D68" s="1" t="s">
        <v>28</v>
      </c>
      <c r="E68" s="21">
        <v>59899.69</v>
      </c>
      <c r="F68" s="9">
        <v>9046</v>
      </c>
      <c r="G68" s="9">
        <v>14</v>
      </c>
      <c r="H68" s="10">
        <v>44554</v>
      </c>
      <c r="I68" s="11" t="s">
        <v>53</v>
      </c>
    </row>
    <row r="69" spans="1:9" x14ac:dyDescent="0.3">
      <c r="A69" s="8">
        <f>IF(B69&lt;&gt;"",ROWS($B$6:B69),"")</f>
        <v>64</v>
      </c>
      <c r="B69" s="1" t="s">
        <v>170</v>
      </c>
      <c r="C69" s="1" t="s">
        <v>171</v>
      </c>
      <c r="D69" s="1" t="s">
        <v>60</v>
      </c>
      <c r="E69" s="21">
        <v>59808.29</v>
      </c>
      <c r="F69" s="9">
        <v>9010</v>
      </c>
      <c r="G69" s="9">
        <v>16</v>
      </c>
      <c r="H69" s="10">
        <v>44561</v>
      </c>
      <c r="I69" s="11" t="s">
        <v>32</v>
      </c>
    </row>
    <row r="70" spans="1:9" x14ac:dyDescent="0.3">
      <c r="A70" s="8">
        <f>IF(B70&lt;&gt;"",ROWS($B$6:B70),"")</f>
        <v>65</v>
      </c>
      <c r="B70" s="1" t="s">
        <v>172</v>
      </c>
      <c r="C70" s="1" t="s">
        <v>173</v>
      </c>
      <c r="D70" s="1" t="s">
        <v>28</v>
      </c>
      <c r="E70" s="21">
        <v>58288.34</v>
      </c>
      <c r="F70" s="9">
        <v>8296</v>
      </c>
      <c r="G70" s="9">
        <v>7</v>
      </c>
      <c r="H70" s="10">
        <v>44897</v>
      </c>
      <c r="I70" s="11" t="s">
        <v>42</v>
      </c>
    </row>
    <row r="71" spans="1:9" x14ac:dyDescent="0.3">
      <c r="A71" s="8">
        <f>IF(B71&lt;&gt;"",ROWS($B$6:B71),"")</f>
        <v>66</v>
      </c>
      <c r="B71" s="1" t="s">
        <v>174</v>
      </c>
      <c r="C71" s="1" t="s">
        <v>175</v>
      </c>
      <c r="D71" s="1" t="s">
        <v>176</v>
      </c>
      <c r="E71" s="21">
        <v>57620</v>
      </c>
      <c r="F71" s="9">
        <v>11860</v>
      </c>
      <c r="G71" s="9">
        <v>15</v>
      </c>
      <c r="H71" s="10">
        <v>44561</v>
      </c>
      <c r="I71" s="11" t="s">
        <v>177</v>
      </c>
    </row>
    <row r="72" spans="1:9" x14ac:dyDescent="0.3">
      <c r="A72" s="8">
        <f>IF(B72&lt;&gt;"",ROWS($B$6:B72),"")</f>
        <v>67</v>
      </c>
      <c r="B72" s="1" t="s">
        <v>178</v>
      </c>
      <c r="C72" s="1" t="s">
        <v>178</v>
      </c>
      <c r="D72" s="1" t="s">
        <v>179</v>
      </c>
      <c r="E72" s="21">
        <v>52322</v>
      </c>
      <c r="F72" s="9">
        <v>9285</v>
      </c>
      <c r="G72" s="9">
        <v>17</v>
      </c>
      <c r="H72" s="10">
        <v>44574</v>
      </c>
      <c r="I72" s="11" t="s">
        <v>83</v>
      </c>
    </row>
    <row r="73" spans="1:9" x14ac:dyDescent="0.3">
      <c r="A73" s="8">
        <f>IF(B73&lt;&gt;"",ROWS($B$6:B73),"")</f>
        <v>68</v>
      </c>
      <c r="B73" s="1" t="s">
        <v>180</v>
      </c>
      <c r="C73" s="1" t="s">
        <v>180</v>
      </c>
      <c r="D73" s="1" t="s">
        <v>34</v>
      </c>
      <c r="E73" s="21">
        <v>50903.93</v>
      </c>
      <c r="F73" s="9">
        <v>7926</v>
      </c>
      <c r="G73" s="9">
        <v>16</v>
      </c>
      <c r="H73" s="10">
        <v>44771</v>
      </c>
      <c r="I73" s="11" t="s">
        <v>181</v>
      </c>
    </row>
    <row r="74" spans="1:9" x14ac:dyDescent="0.3">
      <c r="A74" s="8">
        <f>IF(B74&lt;&gt;"",ROWS($B$6:B74),"")</f>
        <v>69</v>
      </c>
      <c r="B74" s="1" t="s">
        <v>182</v>
      </c>
      <c r="C74" s="1" t="s">
        <v>183</v>
      </c>
      <c r="D74" s="1" t="s">
        <v>28</v>
      </c>
      <c r="E74" s="21">
        <v>49656.78</v>
      </c>
      <c r="F74" s="9">
        <v>7916</v>
      </c>
      <c r="G74" s="9">
        <v>15</v>
      </c>
      <c r="H74" s="10">
        <v>44638</v>
      </c>
      <c r="I74" s="11" t="s">
        <v>42</v>
      </c>
    </row>
    <row r="75" spans="1:9" x14ac:dyDescent="0.3">
      <c r="A75" s="8">
        <f>IF(B75&lt;&gt;"",ROWS($B$6:B75),"")</f>
        <v>70</v>
      </c>
      <c r="B75" s="1" t="s">
        <v>184</v>
      </c>
      <c r="C75" s="1" t="s">
        <v>185</v>
      </c>
      <c r="D75" s="1" t="s">
        <v>186</v>
      </c>
      <c r="E75" s="21">
        <v>49598</v>
      </c>
      <c r="F75" s="9">
        <v>9989</v>
      </c>
      <c r="G75" s="9">
        <v>19</v>
      </c>
      <c r="H75" s="10">
        <v>44617</v>
      </c>
      <c r="I75" s="11" t="s">
        <v>83</v>
      </c>
    </row>
    <row r="76" spans="1:9" x14ac:dyDescent="0.3">
      <c r="A76" s="8">
        <f>IF(B76&lt;&gt;"",ROWS($B$6:B76),"")</f>
        <v>71</v>
      </c>
      <c r="B76" s="1" t="s">
        <v>187</v>
      </c>
      <c r="C76" s="1" t="s">
        <v>188</v>
      </c>
      <c r="D76" s="1" t="s">
        <v>189</v>
      </c>
      <c r="E76" s="21">
        <v>49145</v>
      </c>
      <c r="F76" s="9">
        <v>7312</v>
      </c>
      <c r="G76" s="9">
        <v>13</v>
      </c>
      <c r="H76" s="10">
        <v>44666</v>
      </c>
      <c r="I76" s="11" t="s">
        <v>83</v>
      </c>
    </row>
    <row r="77" spans="1:9" x14ac:dyDescent="0.3">
      <c r="A77" s="8">
        <f>IF(B77&lt;&gt;"",ROWS($B$6:B77),"")</f>
        <v>72</v>
      </c>
      <c r="B77" s="1" t="s">
        <v>190</v>
      </c>
      <c r="C77" s="1" t="s">
        <v>191</v>
      </c>
      <c r="D77" s="1" t="s">
        <v>192</v>
      </c>
      <c r="E77" s="21">
        <v>47378.28</v>
      </c>
      <c r="F77" s="9">
        <v>8927</v>
      </c>
      <c r="G77" s="9">
        <v>15</v>
      </c>
      <c r="H77" s="10">
        <v>44582</v>
      </c>
      <c r="I77" s="11" t="s">
        <v>193</v>
      </c>
    </row>
    <row r="78" spans="1:9" x14ac:dyDescent="0.3">
      <c r="A78" s="8">
        <f>IF(B78&lt;&gt;"",ROWS($B$6:B78),"")</f>
        <v>73</v>
      </c>
      <c r="B78" s="1" t="s">
        <v>194</v>
      </c>
      <c r="C78" s="1" t="s">
        <v>194</v>
      </c>
      <c r="D78" s="1" t="s">
        <v>34</v>
      </c>
      <c r="E78" s="21">
        <v>47374</v>
      </c>
      <c r="F78" s="9">
        <v>9715</v>
      </c>
      <c r="G78" s="9">
        <v>4</v>
      </c>
      <c r="H78" s="10">
        <v>44596</v>
      </c>
      <c r="I78" s="11" t="s">
        <v>83</v>
      </c>
    </row>
    <row r="79" spans="1:9" x14ac:dyDescent="0.3">
      <c r="A79" s="8">
        <f>IF(B79&lt;&gt;"",ROWS($B$6:B79),"")</f>
        <v>74</v>
      </c>
      <c r="B79" s="1" t="s">
        <v>195</v>
      </c>
      <c r="C79" s="1" t="s">
        <v>196</v>
      </c>
      <c r="D79" s="1" t="s">
        <v>28</v>
      </c>
      <c r="E79" s="21">
        <v>46524.380000000005</v>
      </c>
      <c r="F79" s="9">
        <v>7263</v>
      </c>
      <c r="G79" s="9">
        <v>18</v>
      </c>
      <c r="H79" s="10">
        <v>44785</v>
      </c>
      <c r="I79" s="11" t="s">
        <v>29</v>
      </c>
    </row>
    <row r="80" spans="1:9" x14ac:dyDescent="0.3">
      <c r="A80" s="8">
        <f>IF(B80&lt;&gt;"",ROWS($B$6:B80),"")</f>
        <v>75</v>
      </c>
      <c r="B80" s="1" t="s">
        <v>197</v>
      </c>
      <c r="C80" s="1" t="s">
        <v>198</v>
      </c>
      <c r="D80" s="1" t="s">
        <v>28</v>
      </c>
      <c r="E80" s="21">
        <v>46452.04</v>
      </c>
      <c r="F80" s="9">
        <v>7392</v>
      </c>
      <c r="G80" s="9">
        <v>10</v>
      </c>
      <c r="H80" s="10">
        <v>44799</v>
      </c>
      <c r="I80" s="11" t="s">
        <v>38</v>
      </c>
    </row>
    <row r="81" spans="1:9" x14ac:dyDescent="0.3">
      <c r="A81" s="8">
        <f>IF(B81&lt;&gt;"",ROWS($B$6:B81),"")</f>
        <v>76</v>
      </c>
      <c r="B81" s="1" t="s">
        <v>199</v>
      </c>
      <c r="C81" s="1" t="s">
        <v>200</v>
      </c>
      <c r="D81" s="1" t="s">
        <v>179</v>
      </c>
      <c r="E81" s="21">
        <v>45899.55</v>
      </c>
      <c r="F81" s="9">
        <v>8441</v>
      </c>
      <c r="G81" s="9">
        <v>8</v>
      </c>
      <c r="H81" s="10">
        <v>44617</v>
      </c>
      <c r="I81" s="11" t="s">
        <v>201</v>
      </c>
    </row>
    <row r="82" spans="1:9" x14ac:dyDescent="0.3">
      <c r="A82" s="8">
        <f>IF(B82&lt;&gt;"",ROWS($B$6:B82),"")</f>
        <v>77</v>
      </c>
      <c r="B82" s="1" t="s">
        <v>202</v>
      </c>
      <c r="C82" s="1" t="s">
        <v>203</v>
      </c>
      <c r="D82" s="1" t="s">
        <v>28</v>
      </c>
      <c r="E82" s="21">
        <v>45239</v>
      </c>
      <c r="F82" s="9">
        <v>7588</v>
      </c>
      <c r="G82" s="9">
        <v>15</v>
      </c>
      <c r="H82" s="10">
        <v>44701</v>
      </c>
      <c r="I82" s="11" t="s">
        <v>83</v>
      </c>
    </row>
    <row r="83" spans="1:9" x14ac:dyDescent="0.3">
      <c r="A83" s="8">
        <f>IF(B83&lt;&gt;"",ROWS($B$6:B83),"")</f>
        <v>78</v>
      </c>
      <c r="B83" s="1" t="s">
        <v>204</v>
      </c>
      <c r="C83" s="1" t="s">
        <v>205</v>
      </c>
      <c r="D83" s="1" t="s">
        <v>206</v>
      </c>
      <c r="E83" s="21">
        <v>44862.259999999995</v>
      </c>
      <c r="F83" s="9">
        <v>6482</v>
      </c>
      <c r="G83" s="9">
        <v>9</v>
      </c>
      <c r="H83" s="10">
        <v>44568</v>
      </c>
      <c r="I83" s="11" t="s">
        <v>207</v>
      </c>
    </row>
    <row r="84" spans="1:9" x14ac:dyDescent="0.3">
      <c r="A84" s="8">
        <f>IF(B84&lt;&gt;"",ROWS($B$6:B84),"")</f>
        <v>79</v>
      </c>
      <c r="B84" s="1" t="s">
        <v>208</v>
      </c>
      <c r="C84" s="1" t="s">
        <v>209</v>
      </c>
      <c r="D84" s="1" t="s">
        <v>210</v>
      </c>
      <c r="E84" s="21">
        <v>43471</v>
      </c>
      <c r="F84" s="9">
        <v>9318</v>
      </c>
      <c r="G84" s="9">
        <v>14</v>
      </c>
      <c r="H84" s="10">
        <v>44694</v>
      </c>
      <c r="I84" s="11" t="s">
        <v>83</v>
      </c>
    </row>
    <row r="85" spans="1:9" x14ac:dyDescent="0.3">
      <c r="A85" s="8">
        <f>IF(B85&lt;&gt;"",ROWS($B$6:B85),"")</f>
        <v>80</v>
      </c>
      <c r="B85" s="1" t="s">
        <v>211</v>
      </c>
      <c r="C85" s="1" t="s">
        <v>212</v>
      </c>
      <c r="D85" s="1" t="s">
        <v>28</v>
      </c>
      <c r="E85" s="21">
        <v>41469.39</v>
      </c>
      <c r="F85" s="9">
        <v>6755</v>
      </c>
      <c r="G85" s="9">
        <v>17</v>
      </c>
      <c r="H85" s="10">
        <v>44813</v>
      </c>
      <c r="I85" s="11" t="s">
        <v>167</v>
      </c>
    </row>
    <row r="86" spans="1:9" x14ac:dyDescent="0.3">
      <c r="A86" s="8">
        <f>IF(B86&lt;&gt;"",ROWS($B$6:B86),"")</f>
        <v>81</v>
      </c>
      <c r="B86" s="1" t="s">
        <v>213</v>
      </c>
      <c r="C86" s="1" t="s">
        <v>214</v>
      </c>
      <c r="D86" s="1" t="s">
        <v>192</v>
      </c>
      <c r="E86" s="21">
        <v>40880</v>
      </c>
      <c r="F86" s="9">
        <v>8795</v>
      </c>
      <c r="G86" s="9">
        <v>21</v>
      </c>
      <c r="H86" s="10">
        <v>44911</v>
      </c>
      <c r="I86" s="11" t="s">
        <v>83</v>
      </c>
    </row>
    <row r="87" spans="1:9" x14ac:dyDescent="0.3">
      <c r="A87" s="8">
        <f>IF(B87&lt;&gt;"",ROWS($B$6:B87),"")</f>
        <v>82</v>
      </c>
      <c r="B87" s="1" t="s">
        <v>215</v>
      </c>
      <c r="C87" s="1" t="s">
        <v>216</v>
      </c>
      <c r="D87" s="1" t="s">
        <v>217</v>
      </c>
      <c r="E87" s="21">
        <v>40831</v>
      </c>
      <c r="F87" s="9">
        <v>8585</v>
      </c>
      <c r="G87" s="9">
        <v>17</v>
      </c>
      <c r="H87" s="10">
        <v>44680</v>
      </c>
      <c r="I87" s="11" t="s">
        <v>83</v>
      </c>
    </row>
    <row r="88" spans="1:9" x14ac:dyDescent="0.3">
      <c r="A88" s="8">
        <f>IF(B88&lt;&gt;"",ROWS($B$6:B88),"")</f>
        <v>83</v>
      </c>
      <c r="B88" s="1" t="s">
        <v>218</v>
      </c>
      <c r="C88" s="1" t="s">
        <v>219</v>
      </c>
      <c r="D88" s="1" t="s">
        <v>220</v>
      </c>
      <c r="E88" s="21">
        <v>40225.909999999989</v>
      </c>
      <c r="F88" s="9">
        <v>6687</v>
      </c>
      <c r="G88" s="9">
        <v>20</v>
      </c>
      <c r="H88" s="10">
        <v>44655</v>
      </c>
      <c r="I88" s="11" t="s">
        <v>105</v>
      </c>
    </row>
    <row r="89" spans="1:9" x14ac:dyDescent="0.3">
      <c r="A89" s="8">
        <f>IF(B89&lt;&gt;"",ROWS($B$6:B89),"")</f>
        <v>84</v>
      </c>
      <c r="B89" s="1" t="s">
        <v>221</v>
      </c>
      <c r="C89" s="1" t="s">
        <v>222</v>
      </c>
      <c r="D89" s="1" t="s">
        <v>223</v>
      </c>
      <c r="E89" s="21">
        <v>37444.32</v>
      </c>
      <c r="F89" s="9">
        <v>9618</v>
      </c>
      <c r="G89" s="9">
        <v>19</v>
      </c>
      <c r="H89" s="10">
        <v>44708</v>
      </c>
      <c r="I89" s="11" t="s">
        <v>167</v>
      </c>
    </row>
    <row r="90" spans="1:9" x14ac:dyDescent="0.3">
      <c r="A90" s="8">
        <f>IF(B90&lt;&gt;"",ROWS($B$6:B90),"")</f>
        <v>85</v>
      </c>
      <c r="B90" s="1" t="s">
        <v>224</v>
      </c>
      <c r="C90" s="1" t="s">
        <v>225</v>
      </c>
      <c r="D90" s="1" t="s">
        <v>226</v>
      </c>
      <c r="E90" s="21">
        <v>37351.770000000004</v>
      </c>
      <c r="F90" s="9">
        <v>7524</v>
      </c>
      <c r="G90" s="9">
        <v>19</v>
      </c>
      <c r="H90" s="10">
        <v>44589</v>
      </c>
      <c r="I90" s="11" t="s">
        <v>207</v>
      </c>
    </row>
    <row r="91" spans="1:9" x14ac:dyDescent="0.3">
      <c r="A91" s="8">
        <f>IF(B91&lt;&gt;"",ROWS($B$6:B91),"")</f>
        <v>86</v>
      </c>
      <c r="B91" s="1" t="s">
        <v>227</v>
      </c>
      <c r="C91" s="1" t="s">
        <v>228</v>
      </c>
      <c r="D91" s="1" t="s">
        <v>28</v>
      </c>
      <c r="E91" s="21">
        <v>37054.03</v>
      </c>
      <c r="F91" s="9">
        <v>5891</v>
      </c>
      <c r="G91" s="9">
        <v>18</v>
      </c>
      <c r="H91" s="10">
        <v>44841</v>
      </c>
      <c r="I91" s="11" t="s">
        <v>32</v>
      </c>
    </row>
    <row r="92" spans="1:9" x14ac:dyDescent="0.3">
      <c r="A92" s="8">
        <f>IF(B92&lt;&gt;"",ROWS($B$6:B92),"")</f>
        <v>87</v>
      </c>
      <c r="B92" s="1" t="s">
        <v>229</v>
      </c>
      <c r="C92" s="1" t="s">
        <v>229</v>
      </c>
      <c r="D92" s="1" t="s">
        <v>34</v>
      </c>
      <c r="E92" s="21">
        <v>36447.130000000012</v>
      </c>
      <c r="F92" s="9">
        <v>6289</v>
      </c>
      <c r="G92" s="9">
        <v>31</v>
      </c>
      <c r="H92" s="10">
        <v>44659</v>
      </c>
      <c r="I92" s="11" t="s">
        <v>105</v>
      </c>
    </row>
    <row r="93" spans="1:9" x14ac:dyDescent="0.3">
      <c r="A93" s="8">
        <f>IF(B93&lt;&gt;"",ROWS($B$6:B93),"")</f>
        <v>88</v>
      </c>
      <c r="B93" s="1" t="s">
        <v>230</v>
      </c>
      <c r="C93" s="1" t="s">
        <v>231</v>
      </c>
      <c r="D93" s="1" t="s">
        <v>232</v>
      </c>
      <c r="E93" s="21">
        <v>35665</v>
      </c>
      <c r="F93" s="9">
        <v>5483</v>
      </c>
      <c r="G93" s="9">
        <v>15</v>
      </c>
      <c r="H93" s="10">
        <v>44750</v>
      </c>
      <c r="I93" s="11" t="s">
        <v>83</v>
      </c>
    </row>
    <row r="94" spans="1:9" x14ac:dyDescent="0.3">
      <c r="A94" s="8">
        <f>IF(B94&lt;&gt;"",ROWS($B$6:B94),"")</f>
        <v>89</v>
      </c>
      <c r="B94" s="1" t="s">
        <v>233</v>
      </c>
      <c r="C94" s="1" t="s">
        <v>234</v>
      </c>
      <c r="D94" s="1" t="s">
        <v>28</v>
      </c>
      <c r="E94" s="21">
        <v>35538.550000000003</v>
      </c>
      <c r="F94" s="9">
        <v>5976</v>
      </c>
      <c r="G94" s="9">
        <v>14</v>
      </c>
      <c r="H94" s="10">
        <v>44848</v>
      </c>
      <c r="I94" s="11" t="s">
        <v>29</v>
      </c>
    </row>
    <row r="95" spans="1:9" x14ac:dyDescent="0.3">
      <c r="A95" s="8">
        <f>IF(B95&lt;&gt;"",ROWS($B$6:B95),"")</f>
        <v>90</v>
      </c>
      <c r="B95" s="1" t="s">
        <v>235</v>
      </c>
      <c r="C95" s="1" t="s">
        <v>235</v>
      </c>
      <c r="D95" s="1" t="s">
        <v>236</v>
      </c>
      <c r="E95" s="21">
        <v>34441.660000000003</v>
      </c>
      <c r="F95" s="9">
        <v>5201</v>
      </c>
      <c r="G95" s="9">
        <v>11</v>
      </c>
      <c r="H95" s="10">
        <v>44799</v>
      </c>
      <c r="I95" s="11" t="s">
        <v>38</v>
      </c>
    </row>
    <row r="96" spans="1:9" x14ac:dyDescent="0.3">
      <c r="A96" s="8">
        <f>IF(B96&lt;&gt;"",ROWS($B$6:B96),"")</f>
        <v>91</v>
      </c>
      <c r="B96" s="1" t="s">
        <v>237</v>
      </c>
      <c r="C96" s="1" t="s">
        <v>238</v>
      </c>
      <c r="D96" s="1" t="s">
        <v>239</v>
      </c>
      <c r="E96" s="21">
        <v>34385.93</v>
      </c>
      <c r="F96" s="9">
        <v>7301</v>
      </c>
      <c r="G96" s="9">
        <v>14</v>
      </c>
      <c r="H96" s="10">
        <v>44673</v>
      </c>
      <c r="I96" s="11" t="s">
        <v>193</v>
      </c>
    </row>
    <row r="97" spans="1:9" x14ac:dyDescent="0.3">
      <c r="A97" s="8">
        <f>IF(B97&lt;&gt;"",ROWS($B$6:B97),"")</f>
        <v>92</v>
      </c>
      <c r="B97" s="1" t="s">
        <v>240</v>
      </c>
      <c r="C97" s="1" t="s">
        <v>241</v>
      </c>
      <c r="D97" s="1" t="s">
        <v>28</v>
      </c>
      <c r="E97" s="21">
        <v>33773.479999999996</v>
      </c>
      <c r="F97" s="9">
        <v>6148</v>
      </c>
      <c r="G97" s="9">
        <v>14</v>
      </c>
      <c r="H97" s="10">
        <v>44589</v>
      </c>
      <c r="I97" s="11" t="s">
        <v>95</v>
      </c>
    </row>
    <row r="98" spans="1:9" x14ac:dyDescent="0.3">
      <c r="A98" s="8">
        <f>IF(B98&lt;&gt;"",ROWS($B$6:B98),"")</f>
        <v>93</v>
      </c>
      <c r="B98" s="1" t="s">
        <v>242</v>
      </c>
      <c r="C98" s="1" t="s">
        <v>243</v>
      </c>
      <c r="D98" s="1" t="s">
        <v>244</v>
      </c>
      <c r="E98" s="21">
        <v>32877.57</v>
      </c>
      <c r="F98" s="9">
        <v>7593</v>
      </c>
      <c r="G98" s="9">
        <v>17</v>
      </c>
      <c r="H98" s="10">
        <v>44792</v>
      </c>
      <c r="I98" s="11" t="s">
        <v>42</v>
      </c>
    </row>
    <row r="99" spans="1:9" x14ac:dyDescent="0.3">
      <c r="A99" s="8">
        <f>IF(B99&lt;&gt;"",ROWS($B$6:B99),"")</f>
        <v>94</v>
      </c>
      <c r="B99" s="1" t="s">
        <v>245</v>
      </c>
      <c r="C99" s="1" t="s">
        <v>246</v>
      </c>
      <c r="D99" s="1" t="s">
        <v>28</v>
      </c>
      <c r="E99" s="21">
        <v>30855.07</v>
      </c>
      <c r="F99" s="9">
        <v>4756</v>
      </c>
      <c r="G99" s="9">
        <v>16</v>
      </c>
      <c r="H99" s="10">
        <v>44673</v>
      </c>
      <c r="I99" s="11" t="s">
        <v>42</v>
      </c>
    </row>
    <row r="100" spans="1:9" x14ac:dyDescent="0.3">
      <c r="A100" s="8">
        <f>IF(B100&lt;&gt;"",ROWS($B$6:B100),"")</f>
        <v>95</v>
      </c>
      <c r="B100" s="1" t="s">
        <v>247</v>
      </c>
      <c r="C100" s="1" t="s">
        <v>247</v>
      </c>
      <c r="D100" s="1" t="s">
        <v>248</v>
      </c>
      <c r="E100" s="21">
        <v>30622.25</v>
      </c>
      <c r="F100" s="9">
        <v>5036</v>
      </c>
      <c r="G100" s="9">
        <v>18</v>
      </c>
      <c r="H100" s="10">
        <v>44631</v>
      </c>
      <c r="I100" s="11" t="s">
        <v>42</v>
      </c>
    </row>
    <row r="101" spans="1:9" x14ac:dyDescent="0.3">
      <c r="A101" s="8">
        <f>IF(B101&lt;&gt;"",ROWS($B$6:B101),"")</f>
        <v>96</v>
      </c>
      <c r="B101" s="1" t="s">
        <v>249</v>
      </c>
      <c r="C101" s="1" t="s">
        <v>250</v>
      </c>
      <c r="D101" s="1" t="s">
        <v>248</v>
      </c>
      <c r="E101" s="21">
        <v>30593.06</v>
      </c>
      <c r="F101" s="9">
        <v>6051</v>
      </c>
      <c r="G101" s="9">
        <v>25</v>
      </c>
      <c r="H101" s="10">
        <v>44925</v>
      </c>
      <c r="I101" s="11" t="s">
        <v>167</v>
      </c>
    </row>
    <row r="102" spans="1:9" x14ac:dyDescent="0.3">
      <c r="A102" s="8">
        <f>IF(B102&lt;&gt;"",ROWS($B$6:B102),"")</f>
        <v>97</v>
      </c>
      <c r="B102" s="1" t="s">
        <v>251</v>
      </c>
      <c r="C102" s="1" t="s">
        <v>252</v>
      </c>
      <c r="D102" s="1" t="s">
        <v>28</v>
      </c>
      <c r="E102" s="21">
        <v>30378.12</v>
      </c>
      <c r="F102" s="9">
        <v>4802</v>
      </c>
      <c r="G102" s="9">
        <v>18</v>
      </c>
      <c r="H102" s="10">
        <v>44617</v>
      </c>
      <c r="I102" s="11" t="s">
        <v>53</v>
      </c>
    </row>
    <row r="103" spans="1:9" x14ac:dyDescent="0.3">
      <c r="A103" s="8">
        <f>IF(B103&lt;&gt;"",ROWS($B$6:B103),"")</f>
        <v>98</v>
      </c>
      <c r="B103" s="1" t="s">
        <v>253</v>
      </c>
      <c r="C103" s="1" t="s">
        <v>254</v>
      </c>
      <c r="D103" s="1" t="s">
        <v>28</v>
      </c>
      <c r="E103" s="21">
        <v>29319</v>
      </c>
      <c r="F103" s="9">
        <v>4491</v>
      </c>
      <c r="G103" s="9">
        <v>13</v>
      </c>
      <c r="H103" s="10">
        <v>44813</v>
      </c>
      <c r="I103" s="11" t="s">
        <v>83</v>
      </c>
    </row>
    <row r="104" spans="1:9" x14ac:dyDescent="0.3">
      <c r="A104" s="8">
        <f>IF(B104&lt;&gt;"",ROWS($B$6:B104),"")</f>
        <v>99</v>
      </c>
      <c r="B104" s="1" t="s">
        <v>255</v>
      </c>
      <c r="C104" s="1" t="s">
        <v>256</v>
      </c>
      <c r="D104" s="1" t="s">
        <v>257</v>
      </c>
      <c r="E104" s="21">
        <v>29302.810000000005</v>
      </c>
      <c r="F104" s="9">
        <v>5708</v>
      </c>
      <c r="G104" s="9">
        <v>10</v>
      </c>
      <c r="H104" s="10">
        <v>44876</v>
      </c>
      <c r="I104" s="11" t="s">
        <v>258</v>
      </c>
    </row>
    <row r="105" spans="1:9" x14ac:dyDescent="0.3">
      <c r="A105" s="8">
        <f>IF(B105&lt;&gt;"",ROWS($B$6:B105),"")</f>
        <v>100</v>
      </c>
      <c r="B105" s="1" t="s">
        <v>259</v>
      </c>
      <c r="C105" s="1" t="s">
        <v>260</v>
      </c>
      <c r="D105" s="1" t="s">
        <v>151</v>
      </c>
      <c r="E105" s="21">
        <v>28675.47</v>
      </c>
      <c r="F105" s="9">
        <v>6547</v>
      </c>
      <c r="G105" s="9">
        <v>16</v>
      </c>
      <c r="H105" s="10">
        <v>44785</v>
      </c>
      <c r="I105" s="11" t="s">
        <v>207</v>
      </c>
    </row>
    <row r="106" spans="1:9" x14ac:dyDescent="0.3">
      <c r="A106" s="8">
        <f>IF(B106&lt;&gt;"",ROWS($B$6:B106),"")</f>
        <v>101</v>
      </c>
      <c r="B106" s="1" t="s">
        <v>261</v>
      </c>
      <c r="C106" s="1" t="s">
        <v>262</v>
      </c>
      <c r="D106" s="1" t="s">
        <v>28</v>
      </c>
      <c r="E106" s="21">
        <v>28031.68</v>
      </c>
      <c r="F106" s="9">
        <v>4855</v>
      </c>
      <c r="G106" s="9">
        <v>17</v>
      </c>
      <c r="H106" s="10">
        <v>44680</v>
      </c>
      <c r="I106" s="11" t="s">
        <v>167</v>
      </c>
    </row>
    <row r="107" spans="1:9" x14ac:dyDescent="0.3">
      <c r="A107" s="8">
        <f>IF(B107&lt;&gt;"",ROWS($B$6:B107),"")</f>
        <v>102</v>
      </c>
      <c r="B107" s="1" t="s">
        <v>263</v>
      </c>
      <c r="C107" s="1" t="s">
        <v>264</v>
      </c>
      <c r="D107" s="1" t="s">
        <v>124</v>
      </c>
      <c r="E107" s="21">
        <v>26036</v>
      </c>
      <c r="F107" s="9">
        <v>5573</v>
      </c>
      <c r="G107" s="9">
        <v>17</v>
      </c>
      <c r="H107" s="10">
        <v>44575</v>
      </c>
      <c r="I107" s="11" t="s">
        <v>83</v>
      </c>
    </row>
    <row r="108" spans="1:9" x14ac:dyDescent="0.3">
      <c r="A108" s="8">
        <f>IF(B108&lt;&gt;"",ROWS($B$6:B108),"")</f>
        <v>103</v>
      </c>
      <c r="B108" s="1" t="s">
        <v>265</v>
      </c>
      <c r="C108" s="1" t="s">
        <v>266</v>
      </c>
      <c r="D108" s="1" t="s">
        <v>267</v>
      </c>
      <c r="E108" s="21">
        <v>25885.75</v>
      </c>
      <c r="F108" s="9">
        <v>5032</v>
      </c>
      <c r="G108" s="9">
        <v>9</v>
      </c>
      <c r="H108" s="10">
        <v>44596</v>
      </c>
      <c r="I108" s="11" t="s">
        <v>258</v>
      </c>
    </row>
    <row r="109" spans="1:9" x14ac:dyDescent="0.3">
      <c r="A109" s="8">
        <f>IF(B109&lt;&gt;"",ROWS($B$6:B109),"")</f>
        <v>104</v>
      </c>
      <c r="B109" s="1" t="s">
        <v>268</v>
      </c>
      <c r="C109" s="1" t="s">
        <v>269</v>
      </c>
      <c r="D109" s="1" t="s">
        <v>28</v>
      </c>
      <c r="E109" s="21">
        <v>24752</v>
      </c>
      <c r="F109" s="9">
        <v>5116</v>
      </c>
      <c r="G109" s="9">
        <v>17</v>
      </c>
      <c r="H109" s="10">
        <v>44624</v>
      </c>
      <c r="I109" s="11" t="s">
        <v>177</v>
      </c>
    </row>
    <row r="110" spans="1:9" x14ac:dyDescent="0.3">
      <c r="A110" s="8">
        <f>IF(B110&lt;&gt;"",ROWS($B$6:B110),"")</f>
        <v>105</v>
      </c>
      <c r="B110" s="1" t="s">
        <v>270</v>
      </c>
      <c r="C110" s="1" t="s">
        <v>271</v>
      </c>
      <c r="D110" s="1" t="s">
        <v>272</v>
      </c>
      <c r="E110" s="21">
        <v>24338.49</v>
      </c>
      <c r="F110" s="9">
        <v>3854</v>
      </c>
      <c r="G110" s="9">
        <v>19</v>
      </c>
      <c r="H110" s="10">
        <v>44655</v>
      </c>
      <c r="I110" s="11" t="s">
        <v>105</v>
      </c>
    </row>
    <row r="111" spans="1:9" x14ac:dyDescent="0.3">
      <c r="A111" s="8">
        <f>IF(B111&lt;&gt;"",ROWS($B$6:B111),"")</f>
        <v>106</v>
      </c>
      <c r="B111" s="1" t="s">
        <v>273</v>
      </c>
      <c r="C111" s="1" t="s">
        <v>273</v>
      </c>
      <c r="D111" s="1" t="s">
        <v>34</v>
      </c>
      <c r="E111" s="21">
        <v>23609.589999999997</v>
      </c>
      <c r="F111" s="9">
        <v>4593</v>
      </c>
      <c r="G111" s="9">
        <v>4</v>
      </c>
      <c r="H111" s="10">
        <v>44456</v>
      </c>
      <c r="I111" s="11" t="s">
        <v>201</v>
      </c>
    </row>
    <row r="112" spans="1:9" x14ac:dyDescent="0.3">
      <c r="A112" s="8">
        <f>IF(B112&lt;&gt;"",ROWS($B$6:B112),"")</f>
        <v>107</v>
      </c>
      <c r="B112" s="1" t="s">
        <v>274</v>
      </c>
      <c r="C112" s="1" t="s">
        <v>275</v>
      </c>
      <c r="D112" s="1" t="s">
        <v>28</v>
      </c>
      <c r="E112" s="21">
        <v>23173.29</v>
      </c>
      <c r="F112" s="9">
        <v>3964</v>
      </c>
      <c r="G112" s="9">
        <v>13</v>
      </c>
      <c r="H112" s="10">
        <v>44792</v>
      </c>
      <c r="I112" s="11" t="s">
        <v>207</v>
      </c>
    </row>
    <row r="113" spans="1:9" x14ac:dyDescent="0.3">
      <c r="A113" s="8">
        <f>IF(B113&lt;&gt;"",ROWS($B$6:B113),"")</f>
        <v>108</v>
      </c>
      <c r="B113" s="1" t="s">
        <v>276</v>
      </c>
      <c r="C113" s="1" t="s">
        <v>277</v>
      </c>
      <c r="D113" s="1" t="s">
        <v>28</v>
      </c>
      <c r="E113" s="21">
        <v>22738</v>
      </c>
      <c r="F113" s="9">
        <v>3537</v>
      </c>
      <c r="G113" s="9">
        <v>17</v>
      </c>
      <c r="H113" s="10">
        <v>44638</v>
      </c>
      <c r="I113" s="11" t="s">
        <v>29</v>
      </c>
    </row>
    <row r="114" spans="1:9" x14ac:dyDescent="0.3">
      <c r="A114" s="8">
        <f>IF(B114&lt;&gt;"",ROWS($B$6:B114),"")</f>
        <v>109</v>
      </c>
      <c r="B114" s="1" t="s">
        <v>278</v>
      </c>
      <c r="C114" s="1" t="s">
        <v>279</v>
      </c>
      <c r="D114" s="1" t="s">
        <v>280</v>
      </c>
      <c r="E114" s="21">
        <v>22435.74</v>
      </c>
      <c r="F114" s="9">
        <v>3550</v>
      </c>
      <c r="G114" s="9">
        <v>16</v>
      </c>
      <c r="H114" s="10">
        <v>44897</v>
      </c>
      <c r="I114" s="11" t="s">
        <v>29</v>
      </c>
    </row>
    <row r="115" spans="1:9" x14ac:dyDescent="0.3">
      <c r="A115" s="8">
        <f>IF(B115&lt;&gt;"",ROWS($B$6:B115),"")</f>
        <v>110</v>
      </c>
      <c r="B115" s="1" t="s">
        <v>281</v>
      </c>
      <c r="C115" s="1" t="s">
        <v>282</v>
      </c>
      <c r="D115" s="1" t="s">
        <v>226</v>
      </c>
      <c r="E115" s="21">
        <v>20895</v>
      </c>
      <c r="F115" s="9">
        <v>3466</v>
      </c>
      <c r="G115" s="9">
        <v>17</v>
      </c>
      <c r="H115" s="10">
        <v>44603</v>
      </c>
      <c r="I115" s="11" t="s">
        <v>83</v>
      </c>
    </row>
    <row r="116" spans="1:9" x14ac:dyDescent="0.3">
      <c r="A116" s="8">
        <f>IF(B116&lt;&gt;"",ROWS($B$6:B116),"")</f>
        <v>111</v>
      </c>
      <c r="B116" s="1" t="s">
        <v>283</v>
      </c>
      <c r="C116" s="1" t="s">
        <v>283</v>
      </c>
      <c r="D116" s="1" t="s">
        <v>34</v>
      </c>
      <c r="E116" s="21">
        <v>20767.060000000001</v>
      </c>
      <c r="F116" s="9">
        <v>3918</v>
      </c>
      <c r="G116" s="9">
        <v>16</v>
      </c>
      <c r="H116" s="10">
        <v>44883</v>
      </c>
      <c r="I116" s="11" t="s">
        <v>284</v>
      </c>
    </row>
    <row r="117" spans="1:9" x14ac:dyDescent="0.3">
      <c r="A117" s="8">
        <f>IF(B117&lt;&gt;"",ROWS($B$6:B117),"")</f>
        <v>112</v>
      </c>
      <c r="B117" s="1" t="s">
        <v>285</v>
      </c>
      <c r="C117" s="1" t="s">
        <v>286</v>
      </c>
      <c r="D117" s="1" t="s">
        <v>28</v>
      </c>
      <c r="E117" s="21">
        <v>19238.510000000002</v>
      </c>
      <c r="F117" s="9">
        <v>3367</v>
      </c>
      <c r="G117" s="9">
        <v>14</v>
      </c>
      <c r="H117" s="10">
        <v>44890</v>
      </c>
      <c r="I117" s="11" t="s">
        <v>42</v>
      </c>
    </row>
    <row r="118" spans="1:9" x14ac:dyDescent="0.3">
      <c r="A118" s="8">
        <f>IF(B118&lt;&gt;"",ROWS($B$6:B118),"")</f>
        <v>113</v>
      </c>
      <c r="B118" s="1" t="s">
        <v>287</v>
      </c>
      <c r="C118" s="1" t="s">
        <v>288</v>
      </c>
      <c r="D118" s="1" t="s">
        <v>166</v>
      </c>
      <c r="E118" s="21">
        <v>18994</v>
      </c>
      <c r="F118" s="9">
        <v>2848</v>
      </c>
      <c r="G118" s="9">
        <v>17</v>
      </c>
      <c r="H118" s="10">
        <v>44904</v>
      </c>
      <c r="I118" s="11" t="s">
        <v>83</v>
      </c>
    </row>
    <row r="119" spans="1:9" x14ac:dyDescent="0.3">
      <c r="A119" s="8">
        <f>IF(B119&lt;&gt;"",ROWS($B$6:B119),"")</f>
        <v>114</v>
      </c>
      <c r="B119" s="1" t="s">
        <v>289</v>
      </c>
      <c r="C119" s="1" t="s">
        <v>290</v>
      </c>
      <c r="D119" s="1" t="s">
        <v>291</v>
      </c>
      <c r="E119" s="21">
        <v>17673.77</v>
      </c>
      <c r="F119" s="9">
        <v>2737</v>
      </c>
      <c r="G119" s="9">
        <v>16</v>
      </c>
      <c r="H119" s="10">
        <v>44680</v>
      </c>
      <c r="I119" s="11" t="s">
        <v>29</v>
      </c>
    </row>
    <row r="120" spans="1:9" x14ac:dyDescent="0.3">
      <c r="A120" s="8">
        <f>IF(B120&lt;&gt;"",ROWS($B$6:B120),"")</f>
        <v>115</v>
      </c>
      <c r="B120" s="1" t="s">
        <v>292</v>
      </c>
      <c r="C120" s="1" t="s">
        <v>293</v>
      </c>
      <c r="D120" s="1" t="s">
        <v>294</v>
      </c>
      <c r="E120" s="21">
        <v>17052.599999999999</v>
      </c>
      <c r="F120" s="9">
        <v>3505</v>
      </c>
      <c r="G120" s="9">
        <v>17</v>
      </c>
      <c r="H120" s="10">
        <v>44645</v>
      </c>
      <c r="I120" s="11" t="s">
        <v>42</v>
      </c>
    </row>
    <row r="121" spans="1:9" x14ac:dyDescent="0.3">
      <c r="A121" s="8">
        <f>IF(B121&lt;&gt;"",ROWS($B$6:B121),"")</f>
        <v>116</v>
      </c>
      <c r="B121" s="1" t="s">
        <v>295</v>
      </c>
      <c r="C121" s="1" t="s">
        <v>296</v>
      </c>
      <c r="D121" s="1" t="s">
        <v>28</v>
      </c>
      <c r="E121" s="21">
        <v>17040.52</v>
      </c>
      <c r="F121" s="9">
        <v>2726</v>
      </c>
      <c r="G121" s="9">
        <v>16</v>
      </c>
      <c r="H121" s="10">
        <v>44841</v>
      </c>
      <c r="I121" s="11" t="s">
        <v>29</v>
      </c>
    </row>
    <row r="122" spans="1:9" x14ac:dyDescent="0.3">
      <c r="A122" s="8">
        <f>IF(B122&lt;&gt;"",ROWS($B$6:B122),"")</f>
        <v>117</v>
      </c>
      <c r="B122" s="1" t="s">
        <v>297</v>
      </c>
      <c r="C122" s="1" t="s">
        <v>298</v>
      </c>
      <c r="D122" s="1" t="s">
        <v>291</v>
      </c>
      <c r="E122" s="21">
        <v>16533.62</v>
      </c>
      <c r="F122" s="9">
        <v>2802</v>
      </c>
      <c r="G122" s="9">
        <v>16</v>
      </c>
      <c r="H122" s="10">
        <v>44694</v>
      </c>
      <c r="I122" s="11" t="s">
        <v>42</v>
      </c>
    </row>
    <row r="123" spans="1:9" x14ac:dyDescent="0.3">
      <c r="A123" s="8">
        <f>IF(B123&lt;&gt;"",ROWS($B$6:B123),"")</f>
        <v>118</v>
      </c>
      <c r="B123" s="1" t="s">
        <v>299</v>
      </c>
      <c r="C123" s="1" t="s">
        <v>299</v>
      </c>
      <c r="D123" s="1" t="s">
        <v>34</v>
      </c>
      <c r="E123" s="21">
        <v>16508.38</v>
      </c>
      <c r="F123" s="9">
        <v>3719</v>
      </c>
      <c r="G123" s="9">
        <v>13</v>
      </c>
      <c r="H123" s="10">
        <v>44778</v>
      </c>
      <c r="I123" s="11" t="s">
        <v>300</v>
      </c>
    </row>
    <row r="124" spans="1:9" x14ac:dyDescent="0.3">
      <c r="A124" s="8">
        <f>IF(B124&lt;&gt;"",ROWS($B$6:B124),"")</f>
        <v>119</v>
      </c>
      <c r="B124" s="1" t="s">
        <v>301</v>
      </c>
      <c r="C124" s="1" t="s">
        <v>302</v>
      </c>
      <c r="D124" s="1" t="s">
        <v>232</v>
      </c>
      <c r="E124" s="21">
        <v>16303.67</v>
      </c>
      <c r="F124" s="9">
        <v>2228</v>
      </c>
      <c r="G124" s="9">
        <v>16</v>
      </c>
      <c r="H124" s="10">
        <v>44589</v>
      </c>
      <c r="I124" s="11" t="s">
        <v>207</v>
      </c>
    </row>
    <row r="125" spans="1:9" x14ac:dyDescent="0.3">
      <c r="A125" s="8">
        <f>IF(B125&lt;&gt;"",ROWS($B$6:B125),"")</f>
        <v>120</v>
      </c>
      <c r="B125" s="1" t="s">
        <v>303</v>
      </c>
      <c r="C125" s="1" t="s">
        <v>304</v>
      </c>
      <c r="D125" s="1" t="s">
        <v>28</v>
      </c>
      <c r="E125" s="21">
        <v>15623</v>
      </c>
      <c r="F125" s="9">
        <v>2382</v>
      </c>
      <c r="G125" s="9">
        <v>11</v>
      </c>
      <c r="H125" s="10">
        <v>44610</v>
      </c>
      <c r="I125" s="11" t="s">
        <v>48</v>
      </c>
    </row>
    <row r="126" spans="1:9" x14ac:dyDescent="0.3">
      <c r="A126" s="8">
        <f>IF(B126&lt;&gt;"",ROWS($B$6:B126),"")</f>
        <v>121</v>
      </c>
      <c r="B126" s="1" t="s">
        <v>305</v>
      </c>
      <c r="C126" s="1" t="s">
        <v>306</v>
      </c>
      <c r="D126" s="1" t="s">
        <v>206</v>
      </c>
      <c r="E126" s="21">
        <v>15277.2</v>
      </c>
      <c r="F126" s="9">
        <v>2229</v>
      </c>
      <c r="G126" s="9">
        <v>7</v>
      </c>
      <c r="H126" s="10">
        <v>44603</v>
      </c>
      <c r="I126" s="11" t="s">
        <v>207</v>
      </c>
    </row>
    <row r="127" spans="1:9" x14ac:dyDescent="0.3">
      <c r="A127" s="8">
        <f>IF(B127&lt;&gt;"",ROWS($B$6:B127),"")</f>
        <v>122</v>
      </c>
      <c r="B127" s="1" t="s">
        <v>307</v>
      </c>
      <c r="C127" s="1" t="s">
        <v>308</v>
      </c>
      <c r="D127" s="1" t="s">
        <v>206</v>
      </c>
      <c r="E127" s="21">
        <v>15277.060000000001</v>
      </c>
      <c r="F127" s="9">
        <v>3126</v>
      </c>
      <c r="G127" s="9">
        <v>16</v>
      </c>
      <c r="H127" s="10">
        <v>44582</v>
      </c>
      <c r="I127" s="11" t="s">
        <v>42</v>
      </c>
    </row>
    <row r="128" spans="1:9" x14ac:dyDescent="0.3">
      <c r="A128" s="8">
        <f>IF(B128&lt;&gt;"",ROWS($B$6:B128),"")</f>
        <v>123</v>
      </c>
      <c r="B128" s="1" t="s">
        <v>309</v>
      </c>
      <c r="C128" s="1" t="s">
        <v>310</v>
      </c>
      <c r="D128" s="1" t="s">
        <v>28</v>
      </c>
      <c r="E128" s="21">
        <v>14871.14</v>
      </c>
      <c r="F128" s="9">
        <v>2414</v>
      </c>
      <c r="G128" s="9">
        <v>11</v>
      </c>
      <c r="H128" s="10">
        <v>44883</v>
      </c>
      <c r="I128" s="11" t="s">
        <v>207</v>
      </c>
    </row>
    <row r="129" spans="1:9" x14ac:dyDescent="0.3">
      <c r="A129" s="8">
        <f>IF(B129&lt;&gt;"",ROWS($B$6:B129),"")</f>
        <v>124</v>
      </c>
      <c r="B129" s="1" t="s">
        <v>311</v>
      </c>
      <c r="C129" s="1" t="s">
        <v>312</v>
      </c>
      <c r="D129" s="1" t="s">
        <v>239</v>
      </c>
      <c r="E129" s="21">
        <v>14485.35</v>
      </c>
      <c r="F129" s="9">
        <v>2668</v>
      </c>
      <c r="G129" s="9">
        <v>18</v>
      </c>
      <c r="H129" s="10">
        <v>44729</v>
      </c>
      <c r="I129" s="11" t="s">
        <v>167</v>
      </c>
    </row>
    <row r="130" spans="1:9" x14ac:dyDescent="0.3">
      <c r="A130" s="8">
        <f>IF(B130&lt;&gt;"",ROWS($B$6:B130),"")</f>
        <v>125</v>
      </c>
      <c r="B130" s="1" t="s">
        <v>313</v>
      </c>
      <c r="C130" s="1" t="s">
        <v>314</v>
      </c>
      <c r="D130" s="1" t="s">
        <v>206</v>
      </c>
      <c r="E130" s="21">
        <v>14146</v>
      </c>
      <c r="F130" s="9">
        <v>2148</v>
      </c>
      <c r="G130" s="9">
        <v>6</v>
      </c>
      <c r="H130" s="10">
        <v>44547</v>
      </c>
      <c r="I130" s="11" t="s">
        <v>83</v>
      </c>
    </row>
    <row r="131" spans="1:9" x14ac:dyDescent="0.3">
      <c r="A131" s="8">
        <f>IF(B131&lt;&gt;"",ROWS($B$6:B131),"")</f>
        <v>126</v>
      </c>
      <c r="B131" s="1" t="s">
        <v>315</v>
      </c>
      <c r="C131" s="1" t="s">
        <v>316</v>
      </c>
      <c r="D131" s="1" t="s">
        <v>28</v>
      </c>
      <c r="E131" s="21">
        <v>13562.6</v>
      </c>
      <c r="F131" s="9">
        <v>2100</v>
      </c>
      <c r="G131" s="9">
        <v>13</v>
      </c>
      <c r="H131" s="10">
        <v>44575</v>
      </c>
      <c r="I131" s="11" t="s">
        <v>42</v>
      </c>
    </row>
    <row r="132" spans="1:9" x14ac:dyDescent="0.3">
      <c r="A132" s="8">
        <f>IF(B132&lt;&gt;"",ROWS($B$6:B132),"")</f>
        <v>127</v>
      </c>
      <c r="B132" s="1" t="s">
        <v>317</v>
      </c>
      <c r="C132" s="1" t="s">
        <v>318</v>
      </c>
      <c r="D132" s="1" t="s">
        <v>28</v>
      </c>
      <c r="E132" s="21">
        <v>13448.460000000001</v>
      </c>
      <c r="F132" s="9">
        <v>2509</v>
      </c>
      <c r="G132" s="9">
        <v>14</v>
      </c>
      <c r="H132" s="10">
        <v>44799</v>
      </c>
      <c r="I132" s="11" t="s">
        <v>29</v>
      </c>
    </row>
    <row r="133" spans="1:9" x14ac:dyDescent="0.3">
      <c r="A133" s="8">
        <f>IF(B133&lt;&gt;"",ROWS($B$6:B133),"")</f>
        <v>128</v>
      </c>
      <c r="B133" s="1" t="s">
        <v>319</v>
      </c>
      <c r="C133" s="1" t="s">
        <v>320</v>
      </c>
      <c r="D133" s="1" t="s">
        <v>321</v>
      </c>
      <c r="E133" s="21">
        <v>12253.67</v>
      </c>
      <c r="F133" s="9">
        <v>2875</v>
      </c>
      <c r="G133" s="9">
        <v>8</v>
      </c>
      <c r="H133" s="10">
        <v>44799</v>
      </c>
      <c r="I133" s="11" t="s">
        <v>322</v>
      </c>
    </row>
    <row r="134" spans="1:9" x14ac:dyDescent="0.3">
      <c r="A134" s="8">
        <f>IF(B134&lt;&gt;"",ROWS($B$6:B134),"")</f>
        <v>129</v>
      </c>
      <c r="B134" s="1" t="s">
        <v>323</v>
      </c>
      <c r="C134" s="1" t="s">
        <v>324</v>
      </c>
      <c r="D134" s="1" t="s">
        <v>325</v>
      </c>
      <c r="E134" s="21">
        <v>12207.22</v>
      </c>
      <c r="F134" s="9">
        <v>2288</v>
      </c>
      <c r="G134" s="9">
        <v>18</v>
      </c>
      <c r="H134" s="10">
        <v>44890</v>
      </c>
      <c r="I134" s="11" t="s">
        <v>53</v>
      </c>
    </row>
    <row r="135" spans="1:9" x14ac:dyDescent="0.3">
      <c r="A135" s="8">
        <f>IF(B135&lt;&gt;"",ROWS($B$6:B135),"")</f>
        <v>130</v>
      </c>
      <c r="B135" s="1" t="s">
        <v>326</v>
      </c>
      <c r="C135" s="1" t="s">
        <v>327</v>
      </c>
      <c r="D135" s="1" t="s">
        <v>328</v>
      </c>
      <c r="E135" s="21">
        <v>12203.21</v>
      </c>
      <c r="F135" s="9">
        <v>2487</v>
      </c>
      <c r="G135" s="9">
        <v>6</v>
      </c>
      <c r="H135" s="10">
        <v>44673</v>
      </c>
      <c r="I135" s="11" t="s">
        <v>322</v>
      </c>
    </row>
    <row r="136" spans="1:9" x14ac:dyDescent="0.3">
      <c r="A136" s="8">
        <f>IF(B136&lt;&gt;"",ROWS($B$6:B136),"")</f>
        <v>131</v>
      </c>
      <c r="B136" s="1" t="s">
        <v>329</v>
      </c>
      <c r="C136" s="1" t="s">
        <v>329</v>
      </c>
      <c r="D136" s="1" t="s">
        <v>34</v>
      </c>
      <c r="E136" s="21">
        <v>12003</v>
      </c>
      <c r="F136" s="9">
        <v>2204</v>
      </c>
      <c r="G136" s="9">
        <v>20</v>
      </c>
      <c r="H136" s="10">
        <v>44806</v>
      </c>
      <c r="I136" s="11" t="s">
        <v>83</v>
      </c>
    </row>
    <row r="137" spans="1:9" x14ac:dyDescent="0.3">
      <c r="A137" s="8">
        <f>IF(B137&lt;&gt;"",ROWS($B$6:B137),"")</f>
        <v>132</v>
      </c>
      <c r="B137" s="1" t="s">
        <v>330</v>
      </c>
      <c r="C137" s="1" t="s">
        <v>331</v>
      </c>
      <c r="D137" s="1" t="s">
        <v>28</v>
      </c>
      <c r="E137" s="21">
        <v>11390.15</v>
      </c>
      <c r="F137" s="9">
        <v>1654</v>
      </c>
      <c r="G137" s="9">
        <v>13</v>
      </c>
      <c r="H137" s="10">
        <v>44918</v>
      </c>
      <c r="I137" s="11" t="s">
        <v>42</v>
      </c>
    </row>
    <row r="138" spans="1:9" x14ac:dyDescent="0.3">
      <c r="A138" s="8">
        <f>IF(B138&lt;&gt;"",ROWS($B$6:B138),"")</f>
        <v>133</v>
      </c>
      <c r="B138" s="1" t="s">
        <v>332</v>
      </c>
      <c r="C138" s="1" t="s">
        <v>333</v>
      </c>
      <c r="D138" s="1" t="s">
        <v>334</v>
      </c>
      <c r="E138" s="21">
        <v>10814</v>
      </c>
      <c r="F138" s="9">
        <v>1656</v>
      </c>
      <c r="G138" s="9">
        <v>13</v>
      </c>
      <c r="H138" s="10">
        <v>44652</v>
      </c>
      <c r="I138" s="11" t="s">
        <v>207</v>
      </c>
    </row>
    <row r="139" spans="1:9" x14ac:dyDescent="0.3">
      <c r="A139" s="8">
        <f>IF(B139&lt;&gt;"",ROWS($B$6:B139),"")</f>
        <v>134</v>
      </c>
      <c r="B139" s="1" t="s">
        <v>335</v>
      </c>
      <c r="C139" s="1" t="s">
        <v>336</v>
      </c>
      <c r="D139" s="1" t="s">
        <v>28</v>
      </c>
      <c r="E139" s="21">
        <v>10529.27</v>
      </c>
      <c r="F139" s="9">
        <v>1674</v>
      </c>
      <c r="G139" s="9">
        <v>14</v>
      </c>
      <c r="H139" s="10">
        <v>44645</v>
      </c>
      <c r="I139" s="11" t="s">
        <v>42</v>
      </c>
    </row>
    <row r="140" spans="1:9" x14ac:dyDescent="0.3">
      <c r="A140" s="8">
        <f>IF(B140&lt;&gt;"",ROWS($B$6:B140),"")</f>
        <v>135</v>
      </c>
      <c r="B140" s="1" t="s">
        <v>337</v>
      </c>
      <c r="C140" s="1" t="s">
        <v>338</v>
      </c>
      <c r="D140" s="1" t="s">
        <v>339</v>
      </c>
      <c r="E140" s="21">
        <v>10465.75</v>
      </c>
      <c r="F140" s="9">
        <v>1821</v>
      </c>
      <c r="G140" s="9">
        <v>14</v>
      </c>
      <c r="H140" s="10">
        <v>44708</v>
      </c>
      <c r="I140" s="11" t="s">
        <v>177</v>
      </c>
    </row>
    <row r="141" spans="1:9" x14ac:dyDescent="0.3">
      <c r="A141" s="8">
        <f>IF(B141&lt;&gt;"",ROWS($B$6:B141),"")</f>
        <v>136</v>
      </c>
      <c r="B141" s="1" t="s">
        <v>340</v>
      </c>
      <c r="C141" s="1" t="s">
        <v>341</v>
      </c>
      <c r="D141" s="1" t="s">
        <v>28</v>
      </c>
      <c r="E141" s="21">
        <v>9850</v>
      </c>
      <c r="F141" s="9">
        <v>1799</v>
      </c>
      <c r="G141" s="9">
        <v>17</v>
      </c>
      <c r="H141" s="10">
        <v>44617</v>
      </c>
      <c r="I141" s="11" t="s">
        <v>29</v>
      </c>
    </row>
    <row r="142" spans="1:9" x14ac:dyDescent="0.3">
      <c r="A142" s="8">
        <f>IF(B142&lt;&gt;"",ROWS($B$6:B142),"")</f>
        <v>137</v>
      </c>
      <c r="B142" s="1" t="s">
        <v>342</v>
      </c>
      <c r="C142" s="1" t="s">
        <v>343</v>
      </c>
      <c r="D142" s="1" t="s">
        <v>239</v>
      </c>
      <c r="E142" s="21">
        <v>9678</v>
      </c>
      <c r="F142" s="9">
        <v>1673</v>
      </c>
      <c r="G142" s="9">
        <v>18</v>
      </c>
      <c r="H142" s="10">
        <v>44687</v>
      </c>
      <c r="I142" s="11" t="s">
        <v>83</v>
      </c>
    </row>
    <row r="143" spans="1:9" x14ac:dyDescent="0.3">
      <c r="A143" s="8">
        <f>IF(B143&lt;&gt;"",ROWS($B$6:B143),"")</f>
        <v>138</v>
      </c>
      <c r="B143" s="1" t="s">
        <v>344</v>
      </c>
      <c r="C143" s="1" t="s">
        <v>345</v>
      </c>
      <c r="D143" s="1" t="s">
        <v>346</v>
      </c>
      <c r="E143" s="21">
        <v>9582</v>
      </c>
      <c r="F143" s="9">
        <v>1467</v>
      </c>
      <c r="G143" s="9">
        <v>15</v>
      </c>
      <c r="H143" s="10">
        <v>44617</v>
      </c>
      <c r="I143" s="11" t="s">
        <v>207</v>
      </c>
    </row>
    <row r="144" spans="1:9" x14ac:dyDescent="0.3">
      <c r="A144" s="8">
        <f>IF(B144&lt;&gt;"",ROWS($B$6:B144),"")</f>
        <v>139</v>
      </c>
      <c r="B144" s="1" t="s">
        <v>347</v>
      </c>
      <c r="C144" s="1" t="s">
        <v>348</v>
      </c>
      <c r="D144" s="1" t="s">
        <v>226</v>
      </c>
      <c r="E144" s="21">
        <v>9385</v>
      </c>
      <c r="F144" s="9">
        <v>1701</v>
      </c>
      <c r="G144" s="9">
        <v>16</v>
      </c>
      <c r="H144" s="10">
        <v>44764</v>
      </c>
      <c r="I144" s="11" t="s">
        <v>83</v>
      </c>
    </row>
    <row r="145" spans="1:9" x14ac:dyDescent="0.3">
      <c r="A145" s="8">
        <f>IF(B145&lt;&gt;"",ROWS($B$6:B145),"")</f>
        <v>140</v>
      </c>
      <c r="B145" s="1" t="s">
        <v>349</v>
      </c>
      <c r="C145" s="1" t="s">
        <v>350</v>
      </c>
      <c r="D145" s="1" t="s">
        <v>351</v>
      </c>
      <c r="E145" s="21">
        <v>9042.98</v>
      </c>
      <c r="F145" s="9">
        <v>1402</v>
      </c>
      <c r="G145" s="9">
        <v>17</v>
      </c>
      <c r="H145" s="10">
        <v>44583</v>
      </c>
      <c r="I145" s="11" t="s">
        <v>167</v>
      </c>
    </row>
    <row r="146" spans="1:9" x14ac:dyDescent="0.3">
      <c r="A146" s="8">
        <f>IF(B146&lt;&gt;"",ROWS($B$6:B146),"")</f>
        <v>141</v>
      </c>
      <c r="B146" s="1" t="s">
        <v>352</v>
      </c>
      <c r="C146" s="1" t="s">
        <v>353</v>
      </c>
      <c r="D146" s="1" t="s">
        <v>206</v>
      </c>
      <c r="E146" s="21">
        <v>9021</v>
      </c>
      <c r="F146" s="9">
        <v>1434</v>
      </c>
      <c r="G146" s="9">
        <v>5</v>
      </c>
      <c r="H146" s="10">
        <v>44582</v>
      </c>
      <c r="I146" s="11" t="s">
        <v>83</v>
      </c>
    </row>
    <row r="147" spans="1:9" x14ac:dyDescent="0.3">
      <c r="A147" s="8">
        <f>IF(B147&lt;&gt;"",ROWS($B$6:B147),"")</f>
        <v>142</v>
      </c>
      <c r="B147" s="1" t="s">
        <v>354</v>
      </c>
      <c r="C147" s="1" t="s">
        <v>354</v>
      </c>
      <c r="D147" s="1" t="s">
        <v>34</v>
      </c>
      <c r="E147" s="21">
        <v>8532</v>
      </c>
      <c r="F147" s="9">
        <v>1646</v>
      </c>
      <c r="G147" s="9">
        <v>17</v>
      </c>
      <c r="H147" s="10">
        <v>44890</v>
      </c>
      <c r="I147" s="11" t="s">
        <v>83</v>
      </c>
    </row>
    <row r="148" spans="1:9" x14ac:dyDescent="0.3">
      <c r="A148" s="8">
        <f>IF(B148&lt;&gt;"",ROWS($B$6:B148),"")</f>
        <v>143</v>
      </c>
      <c r="B148" s="1" t="s">
        <v>355</v>
      </c>
      <c r="C148" s="1" t="s">
        <v>356</v>
      </c>
      <c r="D148" s="1" t="s">
        <v>206</v>
      </c>
      <c r="E148" s="21">
        <v>8492</v>
      </c>
      <c r="F148" s="9">
        <v>1464</v>
      </c>
      <c r="G148" s="9">
        <v>5</v>
      </c>
      <c r="H148" s="10">
        <v>44568</v>
      </c>
      <c r="I148" s="11" t="s">
        <v>357</v>
      </c>
    </row>
    <row r="149" spans="1:9" x14ac:dyDescent="0.3">
      <c r="A149" s="8">
        <f>IF(B149&lt;&gt;"",ROWS($B$6:B149),"")</f>
        <v>144</v>
      </c>
      <c r="B149" s="1" t="s">
        <v>358</v>
      </c>
      <c r="C149" s="1" t="s">
        <v>359</v>
      </c>
      <c r="D149" s="1" t="s">
        <v>28</v>
      </c>
      <c r="E149" s="21">
        <v>8281.0400000000009</v>
      </c>
      <c r="F149" s="9">
        <v>1251</v>
      </c>
      <c r="G149" s="9">
        <v>16</v>
      </c>
      <c r="H149" s="10">
        <v>44862</v>
      </c>
      <c r="I149" s="11" t="s">
        <v>207</v>
      </c>
    </row>
    <row r="150" spans="1:9" x14ac:dyDescent="0.3">
      <c r="A150" s="8">
        <f>IF(B150&lt;&gt;"",ROWS($B$6:B150),"")</f>
        <v>145</v>
      </c>
      <c r="B150" s="1" t="s">
        <v>360</v>
      </c>
      <c r="C150" s="1" t="s">
        <v>361</v>
      </c>
      <c r="D150" s="1" t="s">
        <v>362</v>
      </c>
      <c r="E150" s="21">
        <v>8202</v>
      </c>
      <c r="F150" s="9">
        <v>1846</v>
      </c>
      <c r="G150" s="9">
        <v>10</v>
      </c>
      <c r="H150" s="10">
        <v>44883</v>
      </c>
      <c r="I150" s="11" t="s">
        <v>322</v>
      </c>
    </row>
    <row r="151" spans="1:9" x14ac:dyDescent="0.3">
      <c r="A151" s="8">
        <f>IF(B151&lt;&gt;"",ROWS($B$6:B151),"")</f>
        <v>146</v>
      </c>
      <c r="B151" s="1" t="s">
        <v>363</v>
      </c>
      <c r="C151" s="1" t="s">
        <v>363</v>
      </c>
      <c r="D151" s="1" t="s">
        <v>236</v>
      </c>
      <c r="E151" s="21">
        <v>8073.42</v>
      </c>
      <c r="F151" s="9">
        <v>1581</v>
      </c>
      <c r="G151" s="9">
        <v>4</v>
      </c>
      <c r="H151" s="10">
        <v>44533</v>
      </c>
      <c r="I151" s="11" t="s">
        <v>95</v>
      </c>
    </row>
    <row r="152" spans="1:9" x14ac:dyDescent="0.3">
      <c r="A152" s="8">
        <f>IF(B152&lt;&gt;"",ROWS($B$6:B152),"")</f>
        <v>147</v>
      </c>
      <c r="B152" s="1" t="s">
        <v>364</v>
      </c>
      <c r="C152" s="1" t="s">
        <v>365</v>
      </c>
      <c r="D152" s="1" t="s">
        <v>226</v>
      </c>
      <c r="E152" s="21">
        <v>7835</v>
      </c>
      <c r="F152" s="9">
        <v>1303</v>
      </c>
      <c r="G152" s="9">
        <v>10</v>
      </c>
      <c r="H152" s="10">
        <v>44862</v>
      </c>
      <c r="I152" s="11" t="s">
        <v>83</v>
      </c>
    </row>
    <row r="153" spans="1:9" x14ac:dyDescent="0.3">
      <c r="A153" s="8">
        <f>IF(B153&lt;&gt;"",ROWS($B$6:B153),"")</f>
        <v>148</v>
      </c>
      <c r="B153" s="1" t="s">
        <v>366</v>
      </c>
      <c r="C153" s="1" t="s">
        <v>367</v>
      </c>
      <c r="D153" s="1" t="s">
        <v>28</v>
      </c>
      <c r="E153" s="21">
        <v>7805.31</v>
      </c>
      <c r="F153" s="9">
        <v>1235</v>
      </c>
      <c r="G153" s="9">
        <v>13</v>
      </c>
      <c r="H153" s="10">
        <v>44869</v>
      </c>
      <c r="I153" s="11" t="s">
        <v>368</v>
      </c>
    </row>
    <row r="154" spans="1:9" x14ac:dyDescent="0.3">
      <c r="A154" s="8">
        <f>IF(B154&lt;&gt;"",ROWS($B$6:B154),"")</f>
        <v>149</v>
      </c>
      <c r="B154" s="1" t="s">
        <v>369</v>
      </c>
      <c r="C154" s="1" t="s">
        <v>369</v>
      </c>
      <c r="D154" s="1" t="s">
        <v>34</v>
      </c>
      <c r="E154" s="21">
        <v>7688.9</v>
      </c>
      <c r="F154" s="9">
        <v>1385</v>
      </c>
      <c r="G154" s="9">
        <v>10</v>
      </c>
      <c r="H154" s="10">
        <v>44911</v>
      </c>
      <c r="I154" s="11" t="s">
        <v>284</v>
      </c>
    </row>
    <row r="155" spans="1:9" x14ac:dyDescent="0.3">
      <c r="A155" s="8">
        <f>IF(B155&lt;&gt;"",ROWS($B$6:B155),"")</f>
        <v>150</v>
      </c>
      <c r="B155" s="1" t="s">
        <v>370</v>
      </c>
      <c r="C155" s="1" t="s">
        <v>371</v>
      </c>
      <c r="D155" s="1" t="s">
        <v>151</v>
      </c>
      <c r="E155" s="21">
        <v>7672</v>
      </c>
      <c r="F155" s="9">
        <v>1358</v>
      </c>
      <c r="G155" s="9">
        <v>9</v>
      </c>
      <c r="H155" s="10">
        <v>44785</v>
      </c>
      <c r="I155" s="11" t="s">
        <v>177</v>
      </c>
    </row>
    <row r="156" spans="1:9" x14ac:dyDescent="0.3">
      <c r="A156" s="8">
        <f>IF(B156&lt;&gt;"",ROWS($B$6:B156),"")</f>
        <v>151</v>
      </c>
      <c r="B156" s="1" t="s">
        <v>372</v>
      </c>
      <c r="C156" s="1" t="s">
        <v>373</v>
      </c>
      <c r="D156" s="1" t="s">
        <v>226</v>
      </c>
      <c r="E156" s="21">
        <v>7595</v>
      </c>
      <c r="F156" s="9">
        <v>1553</v>
      </c>
      <c r="G156" s="9">
        <v>5</v>
      </c>
      <c r="H156" s="10">
        <v>44561</v>
      </c>
      <c r="I156" s="11" t="s">
        <v>95</v>
      </c>
    </row>
    <row r="157" spans="1:9" x14ac:dyDescent="0.3">
      <c r="A157" s="8">
        <f>IF(B157&lt;&gt;"",ROWS($B$6:B157),"")</f>
        <v>152</v>
      </c>
      <c r="B157" s="1" t="s">
        <v>374</v>
      </c>
      <c r="C157" s="1" t="s">
        <v>375</v>
      </c>
      <c r="D157" s="1" t="s">
        <v>376</v>
      </c>
      <c r="E157" s="21">
        <v>7542</v>
      </c>
      <c r="F157" s="9">
        <v>2240</v>
      </c>
      <c r="G157" s="9">
        <v>1</v>
      </c>
      <c r="H157" s="10">
        <v>44716</v>
      </c>
      <c r="I157" s="11" t="s">
        <v>377</v>
      </c>
    </row>
    <row r="158" spans="1:9" x14ac:dyDescent="0.3">
      <c r="A158" s="8">
        <f>IF(B158&lt;&gt;"",ROWS($B$6:B158),"")</f>
        <v>153</v>
      </c>
      <c r="B158" s="1" t="s">
        <v>378</v>
      </c>
      <c r="C158" s="1" t="s">
        <v>379</v>
      </c>
      <c r="D158" s="1" t="s">
        <v>380</v>
      </c>
      <c r="E158" s="21">
        <v>7483.23</v>
      </c>
      <c r="F158" s="9">
        <v>1175</v>
      </c>
      <c r="G158" s="9">
        <v>18</v>
      </c>
      <c r="H158" s="10">
        <v>44655</v>
      </c>
      <c r="I158" s="11" t="s">
        <v>105</v>
      </c>
    </row>
    <row r="159" spans="1:9" x14ac:dyDescent="0.3">
      <c r="A159" s="8">
        <f>IF(B159&lt;&gt;"",ROWS($B$6:B159),"")</f>
        <v>154</v>
      </c>
      <c r="B159" s="1" t="s">
        <v>381</v>
      </c>
      <c r="C159" s="1" t="s">
        <v>382</v>
      </c>
      <c r="D159" s="1" t="s">
        <v>383</v>
      </c>
      <c r="E159" s="21">
        <v>6973</v>
      </c>
      <c r="F159" s="9">
        <v>2003</v>
      </c>
      <c r="G159" s="9">
        <v>5</v>
      </c>
      <c r="H159" s="10">
        <v>44694</v>
      </c>
      <c r="I159" s="11" t="s">
        <v>322</v>
      </c>
    </row>
    <row r="160" spans="1:9" x14ac:dyDescent="0.3">
      <c r="A160" s="8">
        <f>IF(B160&lt;&gt;"",ROWS($B$6:B160),"")</f>
        <v>155</v>
      </c>
      <c r="B160" s="1" t="s">
        <v>384</v>
      </c>
      <c r="C160" s="1" t="s">
        <v>385</v>
      </c>
      <c r="D160" s="1" t="s">
        <v>226</v>
      </c>
      <c r="E160" s="21">
        <v>6731.16</v>
      </c>
      <c r="F160" s="9">
        <v>1174</v>
      </c>
      <c r="G160" s="9">
        <v>9</v>
      </c>
      <c r="H160" s="10">
        <v>44771</v>
      </c>
      <c r="I160" s="11" t="s">
        <v>167</v>
      </c>
    </row>
    <row r="161" spans="1:9" x14ac:dyDescent="0.3">
      <c r="A161" s="8">
        <f>IF(B161&lt;&gt;"",ROWS($B$6:B161),"")</f>
        <v>156</v>
      </c>
      <c r="B161" s="1" t="s">
        <v>386</v>
      </c>
      <c r="C161" s="1" t="s">
        <v>387</v>
      </c>
      <c r="D161" s="1" t="s">
        <v>388</v>
      </c>
      <c r="E161" s="21">
        <v>6559.87</v>
      </c>
      <c r="F161" s="9">
        <v>1225</v>
      </c>
      <c r="G161" s="9">
        <v>10</v>
      </c>
      <c r="H161" s="10">
        <v>44729</v>
      </c>
      <c r="I161" s="11" t="s">
        <v>177</v>
      </c>
    </row>
    <row r="162" spans="1:9" x14ac:dyDescent="0.3">
      <c r="A162" s="8">
        <f>IF(B162&lt;&gt;"",ROWS($B$6:B162),"")</f>
        <v>157</v>
      </c>
      <c r="B162" s="1" t="s">
        <v>389</v>
      </c>
      <c r="C162" s="1" t="s">
        <v>390</v>
      </c>
      <c r="D162" s="1" t="s">
        <v>28</v>
      </c>
      <c r="E162" s="21">
        <v>6543</v>
      </c>
      <c r="F162" s="9">
        <v>1022</v>
      </c>
      <c r="G162" s="9">
        <v>13</v>
      </c>
      <c r="H162" s="10">
        <v>44904</v>
      </c>
      <c r="I162" s="11" t="s">
        <v>83</v>
      </c>
    </row>
    <row r="163" spans="1:9" x14ac:dyDescent="0.3">
      <c r="A163" s="8">
        <f>IF(B163&lt;&gt;"",ROWS($B$6:B163),"")</f>
        <v>158</v>
      </c>
      <c r="B163" s="1" t="s">
        <v>391</v>
      </c>
      <c r="C163" s="1" t="s">
        <v>392</v>
      </c>
      <c r="D163" s="1" t="s">
        <v>393</v>
      </c>
      <c r="E163" s="21">
        <v>6418</v>
      </c>
      <c r="F163" s="9">
        <v>1262</v>
      </c>
      <c r="G163" s="9">
        <v>5</v>
      </c>
      <c r="H163" s="10">
        <v>44512</v>
      </c>
      <c r="I163" s="11" t="s">
        <v>32</v>
      </c>
    </row>
    <row r="164" spans="1:9" x14ac:dyDescent="0.3">
      <c r="A164" s="8">
        <f>IF(B164&lt;&gt;"",ROWS($B$6:B164),"")</f>
        <v>159</v>
      </c>
      <c r="B164" s="1" t="s">
        <v>394</v>
      </c>
      <c r="C164" s="1" t="s">
        <v>395</v>
      </c>
      <c r="D164" s="1" t="s">
        <v>396</v>
      </c>
      <c r="E164" s="21">
        <v>6374.13</v>
      </c>
      <c r="F164" s="9">
        <v>1227</v>
      </c>
      <c r="G164" s="9">
        <v>4</v>
      </c>
      <c r="H164" s="10">
        <v>44897</v>
      </c>
      <c r="I164" s="11" t="s">
        <v>95</v>
      </c>
    </row>
    <row r="165" spans="1:9" x14ac:dyDescent="0.3">
      <c r="A165" s="8">
        <f>IF(B165&lt;&gt;"",ROWS($B$6:B165),"")</f>
        <v>160</v>
      </c>
      <c r="B165" s="1" t="s">
        <v>397</v>
      </c>
      <c r="C165" s="1" t="s">
        <v>398</v>
      </c>
      <c r="D165" s="1" t="s">
        <v>399</v>
      </c>
      <c r="E165" s="21">
        <v>6308.4</v>
      </c>
      <c r="F165" s="9">
        <v>1122</v>
      </c>
      <c r="G165" s="9">
        <v>9</v>
      </c>
      <c r="H165" s="10">
        <v>44897</v>
      </c>
      <c r="I165" s="11" t="s">
        <v>400</v>
      </c>
    </row>
    <row r="166" spans="1:9" x14ac:dyDescent="0.3">
      <c r="A166" s="8">
        <f>IF(B166&lt;&gt;"",ROWS($B$6:B166),"")</f>
        <v>161</v>
      </c>
      <c r="B166" s="1" t="s">
        <v>401</v>
      </c>
      <c r="C166" s="1" t="s">
        <v>402</v>
      </c>
      <c r="D166" s="1" t="s">
        <v>28</v>
      </c>
      <c r="E166" s="21">
        <v>6283.39</v>
      </c>
      <c r="F166" s="9">
        <v>972</v>
      </c>
      <c r="G166" s="9">
        <v>12</v>
      </c>
      <c r="H166" s="10">
        <v>44862</v>
      </c>
      <c r="I166" s="11" t="s">
        <v>42</v>
      </c>
    </row>
    <row r="167" spans="1:9" x14ac:dyDescent="0.3">
      <c r="A167" s="8">
        <f>IF(B167&lt;&gt;"",ROWS($B$6:B167),"")</f>
        <v>162</v>
      </c>
      <c r="B167" s="1" t="s">
        <v>403</v>
      </c>
      <c r="C167" s="1" t="s">
        <v>404</v>
      </c>
      <c r="D167" s="1" t="s">
        <v>321</v>
      </c>
      <c r="E167" s="21">
        <v>5982.5</v>
      </c>
      <c r="F167" s="9">
        <v>1190</v>
      </c>
      <c r="G167" s="9">
        <v>8</v>
      </c>
      <c r="H167" s="10">
        <v>44673</v>
      </c>
      <c r="I167" s="11" t="s">
        <v>95</v>
      </c>
    </row>
    <row r="168" spans="1:9" x14ac:dyDescent="0.3">
      <c r="A168" s="8">
        <f>IF(B168&lt;&gt;"",ROWS($B$6:B168),"")</f>
        <v>163</v>
      </c>
      <c r="B168" s="1" t="s">
        <v>405</v>
      </c>
      <c r="C168" s="1" t="s">
        <v>405</v>
      </c>
      <c r="D168" s="1" t="s">
        <v>34</v>
      </c>
      <c r="E168" s="21">
        <v>5879.08</v>
      </c>
      <c r="F168" s="9">
        <v>1120</v>
      </c>
      <c r="G168" s="9">
        <v>15</v>
      </c>
      <c r="H168" s="10">
        <v>44792</v>
      </c>
      <c r="I168" s="11" t="s">
        <v>406</v>
      </c>
    </row>
    <row r="169" spans="1:9" x14ac:dyDescent="0.3">
      <c r="A169" s="8">
        <f>IF(B169&lt;&gt;"",ROWS($B$6:B169),"")</f>
        <v>164</v>
      </c>
      <c r="B169" s="1" t="s">
        <v>407</v>
      </c>
      <c r="C169" s="1" t="s">
        <v>408</v>
      </c>
      <c r="D169" s="1" t="s">
        <v>244</v>
      </c>
      <c r="E169" s="21">
        <v>5354.07</v>
      </c>
      <c r="F169" s="9">
        <v>852</v>
      </c>
      <c r="G169" s="9">
        <v>17</v>
      </c>
      <c r="H169" s="10">
        <v>44687</v>
      </c>
      <c r="I169" s="11" t="s">
        <v>207</v>
      </c>
    </row>
    <row r="170" spans="1:9" x14ac:dyDescent="0.3">
      <c r="A170" s="8">
        <f>IF(B170&lt;&gt;"",ROWS($B$6:B170),"")</f>
        <v>165</v>
      </c>
      <c r="B170" s="1" t="s">
        <v>409</v>
      </c>
      <c r="C170" s="1" t="s">
        <v>410</v>
      </c>
      <c r="D170" s="1" t="s">
        <v>28</v>
      </c>
      <c r="E170" s="21">
        <v>5326.29</v>
      </c>
      <c r="F170" s="9">
        <v>962</v>
      </c>
      <c r="G170" s="9">
        <v>15</v>
      </c>
      <c r="H170" s="10">
        <v>44855</v>
      </c>
      <c r="I170" s="11" t="s">
        <v>42</v>
      </c>
    </row>
    <row r="171" spans="1:9" x14ac:dyDescent="0.3">
      <c r="A171" s="8">
        <f>IF(B171&lt;&gt;"",ROWS($B$6:B171),"")</f>
        <v>166</v>
      </c>
      <c r="B171" s="1" t="s">
        <v>411</v>
      </c>
      <c r="C171" s="1" t="s">
        <v>412</v>
      </c>
      <c r="D171" s="1" t="s">
        <v>413</v>
      </c>
      <c r="E171" s="21">
        <v>5293.8300000000008</v>
      </c>
      <c r="F171" s="9">
        <v>943</v>
      </c>
      <c r="G171" s="9">
        <v>19</v>
      </c>
      <c r="H171" s="10">
        <v>44655</v>
      </c>
      <c r="I171" s="11" t="s">
        <v>105</v>
      </c>
    </row>
    <row r="172" spans="1:9" x14ac:dyDescent="0.3">
      <c r="A172" s="8">
        <f>IF(B172&lt;&gt;"",ROWS($B$6:B172),"")</f>
        <v>167</v>
      </c>
      <c r="B172" s="1" t="s">
        <v>414</v>
      </c>
      <c r="C172" s="1" t="s">
        <v>415</v>
      </c>
      <c r="D172" s="1" t="s">
        <v>28</v>
      </c>
      <c r="E172" s="21">
        <v>5271.59</v>
      </c>
      <c r="F172" s="9">
        <v>801</v>
      </c>
      <c r="G172" s="9">
        <v>11</v>
      </c>
      <c r="H172" s="10">
        <v>44813</v>
      </c>
      <c r="I172" s="11" t="s">
        <v>207</v>
      </c>
    </row>
    <row r="173" spans="1:9" x14ac:dyDescent="0.3">
      <c r="A173" s="8">
        <f>IF(B173&lt;&gt;"",ROWS($B$6:B173),"")</f>
        <v>168</v>
      </c>
      <c r="B173" s="1" t="s">
        <v>416</v>
      </c>
      <c r="C173" s="1" t="s">
        <v>417</v>
      </c>
      <c r="D173" s="1" t="s">
        <v>226</v>
      </c>
      <c r="E173" s="21">
        <v>5130</v>
      </c>
      <c r="F173" s="9">
        <v>1147</v>
      </c>
      <c r="G173" s="9">
        <v>12</v>
      </c>
      <c r="H173" s="10">
        <v>44883</v>
      </c>
      <c r="I173" s="11" t="s">
        <v>177</v>
      </c>
    </row>
    <row r="174" spans="1:9" x14ac:dyDescent="0.3">
      <c r="A174" s="8">
        <f>IF(B174&lt;&gt;"",ROWS($B$6:B174),"")</f>
        <v>169</v>
      </c>
      <c r="B174" s="1" t="s">
        <v>418</v>
      </c>
      <c r="C174" s="1" t="s">
        <v>419</v>
      </c>
      <c r="D174" s="1" t="s">
        <v>28</v>
      </c>
      <c r="E174" s="21">
        <v>5080</v>
      </c>
      <c r="F174" s="9">
        <v>969</v>
      </c>
      <c r="G174" s="9">
        <v>9</v>
      </c>
      <c r="H174" s="10">
        <v>44855</v>
      </c>
      <c r="I174" s="11" t="s">
        <v>83</v>
      </c>
    </row>
    <row r="175" spans="1:9" x14ac:dyDescent="0.3">
      <c r="A175" s="8">
        <f>IF(B175&lt;&gt;"",ROWS($B$6:B175),"")</f>
        <v>170</v>
      </c>
      <c r="B175" s="1" t="s">
        <v>420</v>
      </c>
      <c r="C175" s="1" t="s">
        <v>421</v>
      </c>
      <c r="D175" s="1" t="s">
        <v>422</v>
      </c>
      <c r="E175" s="21">
        <v>5075</v>
      </c>
      <c r="F175" s="9">
        <v>1212</v>
      </c>
      <c r="G175" s="9">
        <v>2</v>
      </c>
      <c r="H175" s="10">
        <v>44330</v>
      </c>
      <c r="I175" s="11" t="s">
        <v>377</v>
      </c>
    </row>
    <row r="176" spans="1:9" x14ac:dyDescent="0.3">
      <c r="A176" s="8">
        <f>IF(B176&lt;&gt;"",ROWS($B$6:B176),"")</f>
        <v>171</v>
      </c>
      <c r="B176" s="1" t="s">
        <v>423</v>
      </c>
      <c r="C176" s="1" t="s">
        <v>424</v>
      </c>
      <c r="D176" s="1" t="s">
        <v>425</v>
      </c>
      <c r="E176" s="21">
        <v>4894</v>
      </c>
      <c r="F176" s="9">
        <v>1262</v>
      </c>
      <c r="G176" s="9">
        <v>3</v>
      </c>
      <c r="H176" s="10">
        <v>44807</v>
      </c>
      <c r="I176" s="11" t="s">
        <v>377</v>
      </c>
    </row>
    <row r="177" spans="1:9" x14ac:dyDescent="0.3">
      <c r="A177" s="8">
        <f>IF(B177&lt;&gt;"",ROWS($B$6:B177),"")</f>
        <v>172</v>
      </c>
      <c r="B177" s="1" t="s">
        <v>426</v>
      </c>
      <c r="C177" s="1" t="s">
        <v>427</v>
      </c>
      <c r="D177" s="1" t="s">
        <v>428</v>
      </c>
      <c r="E177" s="21">
        <v>4768.579999999999</v>
      </c>
      <c r="F177" s="9">
        <v>813</v>
      </c>
      <c r="G177" s="9">
        <v>16</v>
      </c>
      <c r="H177" s="10">
        <v>44655</v>
      </c>
      <c r="I177" s="11" t="s">
        <v>105</v>
      </c>
    </row>
    <row r="178" spans="1:9" x14ac:dyDescent="0.3">
      <c r="A178" s="8">
        <f>IF(B178&lt;&gt;"",ROWS($B$6:B178),"")</f>
        <v>173</v>
      </c>
      <c r="B178" s="1" t="s">
        <v>429</v>
      </c>
      <c r="C178" s="1" t="s">
        <v>430</v>
      </c>
      <c r="D178" s="1" t="s">
        <v>28</v>
      </c>
      <c r="E178" s="21">
        <v>4752.99</v>
      </c>
      <c r="F178" s="9">
        <v>1067</v>
      </c>
      <c r="G178" s="9">
        <v>1</v>
      </c>
      <c r="H178" s="10">
        <v>44400</v>
      </c>
      <c r="I178" s="11" t="s">
        <v>32</v>
      </c>
    </row>
    <row r="179" spans="1:9" x14ac:dyDescent="0.3">
      <c r="A179" s="8">
        <f>IF(B179&lt;&gt;"",ROWS($B$6:B179),"")</f>
        <v>174</v>
      </c>
      <c r="B179" s="1" t="s">
        <v>431</v>
      </c>
      <c r="C179" s="1" t="s">
        <v>432</v>
      </c>
      <c r="D179" s="1" t="s">
        <v>433</v>
      </c>
      <c r="E179" s="21">
        <v>4732.6000000000004</v>
      </c>
      <c r="F179" s="9">
        <v>955</v>
      </c>
      <c r="G179" s="9">
        <v>4</v>
      </c>
      <c r="H179" s="10">
        <v>44757</v>
      </c>
      <c r="I179" s="11" t="s">
        <v>95</v>
      </c>
    </row>
    <row r="180" spans="1:9" x14ac:dyDescent="0.3">
      <c r="A180" s="8">
        <f>IF(B180&lt;&gt;"",ROWS($B$6:B180),"")</f>
        <v>175</v>
      </c>
      <c r="B180" s="1" t="s">
        <v>434</v>
      </c>
      <c r="C180" s="1" t="s">
        <v>435</v>
      </c>
      <c r="D180" s="1" t="s">
        <v>294</v>
      </c>
      <c r="E180" s="21">
        <v>4602</v>
      </c>
      <c r="F180" s="9">
        <v>923</v>
      </c>
      <c r="G180" s="9">
        <v>9</v>
      </c>
      <c r="H180" s="10">
        <v>44904</v>
      </c>
      <c r="I180" s="11" t="s">
        <v>177</v>
      </c>
    </row>
    <row r="181" spans="1:9" x14ac:dyDescent="0.3">
      <c r="A181" s="8">
        <f>IF(B181&lt;&gt;"",ROWS($B$6:B181),"")</f>
        <v>176</v>
      </c>
      <c r="B181" s="1" t="s">
        <v>436</v>
      </c>
      <c r="C181" s="1" t="s">
        <v>436</v>
      </c>
      <c r="D181" s="1" t="s">
        <v>34</v>
      </c>
      <c r="E181" s="21">
        <v>4404</v>
      </c>
      <c r="F181" s="9">
        <v>909</v>
      </c>
      <c r="G181" s="9">
        <v>13</v>
      </c>
      <c r="H181" s="10">
        <v>44526</v>
      </c>
      <c r="I181" s="11" t="s">
        <v>201</v>
      </c>
    </row>
    <row r="182" spans="1:9" x14ac:dyDescent="0.3">
      <c r="A182" s="8">
        <f>IF(B182&lt;&gt;"",ROWS($B$6:B182),"")</f>
        <v>177</v>
      </c>
      <c r="B182" s="1" t="s">
        <v>437</v>
      </c>
      <c r="C182" s="1" t="s">
        <v>437</v>
      </c>
      <c r="D182" s="1" t="s">
        <v>438</v>
      </c>
      <c r="E182" s="21">
        <v>4299.42</v>
      </c>
      <c r="F182" s="9">
        <v>695</v>
      </c>
      <c r="G182" s="9">
        <v>16</v>
      </c>
      <c r="H182" s="10">
        <v>44680</v>
      </c>
      <c r="I182" s="11" t="s">
        <v>207</v>
      </c>
    </row>
    <row r="183" spans="1:9" x14ac:dyDescent="0.3">
      <c r="A183" s="8">
        <f>IF(B183&lt;&gt;"",ROWS($B$6:B183),"")</f>
        <v>178</v>
      </c>
      <c r="B183" s="1" t="s">
        <v>439</v>
      </c>
      <c r="C183" s="1" t="s">
        <v>440</v>
      </c>
      <c r="D183" s="1" t="s">
        <v>441</v>
      </c>
      <c r="E183" s="21">
        <v>4260.5</v>
      </c>
      <c r="F183" s="9">
        <v>868</v>
      </c>
      <c r="G183" s="9">
        <v>6</v>
      </c>
      <c r="H183" s="10">
        <v>44729</v>
      </c>
      <c r="I183" s="11" t="s">
        <v>95</v>
      </c>
    </row>
    <row r="184" spans="1:9" x14ac:dyDescent="0.3">
      <c r="A184" s="8">
        <f>IF(B184&lt;&gt;"",ROWS($B$6:B184),"")</f>
        <v>179</v>
      </c>
      <c r="B184" s="1" t="s">
        <v>442</v>
      </c>
      <c r="C184" s="1" t="s">
        <v>443</v>
      </c>
      <c r="D184" s="1" t="s">
        <v>444</v>
      </c>
      <c r="E184" s="21">
        <v>3784.8</v>
      </c>
      <c r="F184" s="9">
        <v>554</v>
      </c>
      <c r="G184" s="9">
        <v>5</v>
      </c>
      <c r="H184" s="10">
        <v>44603</v>
      </c>
      <c r="I184" s="11" t="s">
        <v>95</v>
      </c>
    </row>
    <row r="185" spans="1:9" x14ac:dyDescent="0.3">
      <c r="A185" s="8">
        <f>IF(B185&lt;&gt;"",ROWS($B$6:B185),"")</f>
        <v>180</v>
      </c>
      <c r="B185" s="1" t="s">
        <v>445</v>
      </c>
      <c r="C185" s="1" t="s">
        <v>446</v>
      </c>
      <c r="D185" s="1" t="s">
        <v>294</v>
      </c>
      <c r="E185" s="21">
        <v>3716.15</v>
      </c>
      <c r="F185" s="9">
        <v>702</v>
      </c>
      <c r="G185" s="9">
        <v>5</v>
      </c>
      <c r="H185" s="10">
        <v>44890</v>
      </c>
      <c r="I185" s="11" t="s">
        <v>95</v>
      </c>
    </row>
    <row r="186" spans="1:9" x14ac:dyDescent="0.3">
      <c r="A186" s="8">
        <f>IF(B186&lt;&gt;"",ROWS($B$6:B186),"")</f>
        <v>181</v>
      </c>
      <c r="B186" s="1" t="s">
        <v>447</v>
      </c>
      <c r="C186" s="1" t="s">
        <v>448</v>
      </c>
      <c r="D186" s="1" t="s">
        <v>239</v>
      </c>
      <c r="E186" s="21">
        <v>3698</v>
      </c>
      <c r="F186" s="9">
        <v>591</v>
      </c>
      <c r="G186" s="9">
        <v>7</v>
      </c>
      <c r="H186" s="10">
        <v>44862</v>
      </c>
      <c r="I186" s="11" t="s">
        <v>83</v>
      </c>
    </row>
    <row r="187" spans="1:9" x14ac:dyDescent="0.3">
      <c r="A187" s="8">
        <f>IF(B187&lt;&gt;"",ROWS($B$6:B187),"")</f>
        <v>182</v>
      </c>
      <c r="B187" s="1" t="s">
        <v>449</v>
      </c>
      <c r="C187" s="1" t="s">
        <v>450</v>
      </c>
      <c r="D187" s="1" t="s">
        <v>189</v>
      </c>
      <c r="E187" s="21">
        <v>3589</v>
      </c>
      <c r="F187" s="9">
        <v>799</v>
      </c>
      <c r="G187" s="9">
        <v>3</v>
      </c>
      <c r="H187" s="10">
        <v>44617</v>
      </c>
      <c r="I187" s="11" t="s">
        <v>95</v>
      </c>
    </row>
    <row r="188" spans="1:9" x14ac:dyDescent="0.3">
      <c r="A188" s="8">
        <f>IF(B188&lt;&gt;"",ROWS($B$6:B188),"")</f>
        <v>183</v>
      </c>
      <c r="B188" s="1" t="s">
        <v>451</v>
      </c>
      <c r="C188" s="1" t="s">
        <v>452</v>
      </c>
      <c r="D188" s="1" t="s">
        <v>124</v>
      </c>
      <c r="E188" s="21">
        <v>3516</v>
      </c>
      <c r="F188" s="9">
        <v>720</v>
      </c>
      <c r="G188" s="9">
        <v>5</v>
      </c>
      <c r="H188" s="10">
        <v>44568</v>
      </c>
      <c r="I188" s="11" t="s">
        <v>95</v>
      </c>
    </row>
    <row r="189" spans="1:9" x14ac:dyDescent="0.3">
      <c r="A189" s="8">
        <f>IF(B189&lt;&gt;"",ROWS($B$6:B189),"")</f>
        <v>184</v>
      </c>
      <c r="B189" s="1" t="s">
        <v>453</v>
      </c>
      <c r="C189" s="1" t="s">
        <v>454</v>
      </c>
      <c r="D189" s="1" t="s">
        <v>226</v>
      </c>
      <c r="E189" s="21">
        <v>3435</v>
      </c>
      <c r="F189" s="9">
        <v>695</v>
      </c>
      <c r="G189" s="9">
        <v>5</v>
      </c>
      <c r="H189" s="10">
        <v>44792</v>
      </c>
      <c r="I189" s="11" t="s">
        <v>322</v>
      </c>
    </row>
    <row r="190" spans="1:9" x14ac:dyDescent="0.3">
      <c r="A190" s="8">
        <f>IF(B190&lt;&gt;"",ROWS($B$6:B190),"")</f>
        <v>185</v>
      </c>
      <c r="B190" s="1" t="s">
        <v>455</v>
      </c>
      <c r="C190" s="1" t="s">
        <v>456</v>
      </c>
      <c r="D190" s="1" t="s">
        <v>457</v>
      </c>
      <c r="E190" s="21">
        <v>3369</v>
      </c>
      <c r="F190" s="9">
        <v>682</v>
      </c>
      <c r="G190" s="9">
        <v>6</v>
      </c>
      <c r="H190" s="10">
        <v>44568</v>
      </c>
      <c r="I190" s="11" t="s">
        <v>322</v>
      </c>
    </row>
    <row r="191" spans="1:9" x14ac:dyDescent="0.3">
      <c r="A191" s="8">
        <f>IF(B191&lt;&gt;"",ROWS($B$6:B191),"")</f>
        <v>186</v>
      </c>
      <c r="B191" s="1" t="s">
        <v>458</v>
      </c>
      <c r="C191" s="1" t="s">
        <v>459</v>
      </c>
      <c r="D191" s="1" t="s">
        <v>226</v>
      </c>
      <c r="E191" s="21">
        <v>3366.7</v>
      </c>
      <c r="F191" s="9">
        <v>696</v>
      </c>
      <c r="G191" s="9">
        <v>6</v>
      </c>
      <c r="H191" s="10">
        <v>44799</v>
      </c>
      <c r="I191" s="11" t="s">
        <v>95</v>
      </c>
    </row>
    <row r="192" spans="1:9" x14ac:dyDescent="0.3">
      <c r="A192" s="8">
        <f>IF(B192&lt;&gt;"",ROWS($B$6:B192),"")</f>
        <v>187</v>
      </c>
      <c r="B192" s="1" t="s">
        <v>460</v>
      </c>
      <c r="C192" s="1" t="s">
        <v>460</v>
      </c>
      <c r="D192" s="1" t="s">
        <v>34</v>
      </c>
      <c r="E192" s="21">
        <v>3316.0999999999995</v>
      </c>
      <c r="F192" s="9">
        <v>601</v>
      </c>
      <c r="G192" s="9">
        <v>12</v>
      </c>
      <c r="H192" s="10">
        <v>44631</v>
      </c>
      <c r="I192" s="11" t="s">
        <v>461</v>
      </c>
    </row>
    <row r="193" spans="1:9" x14ac:dyDescent="0.3">
      <c r="A193" s="8">
        <f>IF(B193&lt;&gt;"",ROWS($B$6:B193),"")</f>
        <v>188</v>
      </c>
      <c r="B193" s="1" t="s">
        <v>462</v>
      </c>
      <c r="C193" s="1" t="s">
        <v>463</v>
      </c>
      <c r="D193" s="1" t="s">
        <v>464</v>
      </c>
      <c r="E193" s="21">
        <v>3309.7</v>
      </c>
      <c r="F193" s="9">
        <v>591</v>
      </c>
      <c r="G193" s="9">
        <v>7</v>
      </c>
      <c r="H193" s="10">
        <v>44897</v>
      </c>
      <c r="I193" s="11" t="s">
        <v>400</v>
      </c>
    </row>
    <row r="194" spans="1:9" x14ac:dyDescent="0.3">
      <c r="A194" s="8">
        <f>IF(B194&lt;&gt;"",ROWS($B$6:B194),"")</f>
        <v>189</v>
      </c>
      <c r="B194" s="1" t="s">
        <v>465</v>
      </c>
      <c r="C194" s="1" t="s">
        <v>466</v>
      </c>
      <c r="D194" s="1" t="s">
        <v>28</v>
      </c>
      <c r="E194" s="21">
        <v>3251.06</v>
      </c>
      <c r="F194" s="9">
        <v>484</v>
      </c>
      <c r="G194" s="9">
        <v>7</v>
      </c>
      <c r="H194" s="10">
        <v>44904</v>
      </c>
      <c r="I194" s="11" t="s">
        <v>177</v>
      </c>
    </row>
    <row r="195" spans="1:9" x14ac:dyDescent="0.3">
      <c r="A195" s="8">
        <f>IF(B195&lt;&gt;"",ROWS($B$6:B195),"")</f>
        <v>190</v>
      </c>
      <c r="B195" s="1" t="s">
        <v>467</v>
      </c>
      <c r="C195" s="1" t="s">
        <v>468</v>
      </c>
      <c r="D195" s="1" t="s">
        <v>469</v>
      </c>
      <c r="E195" s="21">
        <v>3132.77</v>
      </c>
      <c r="F195" s="9">
        <v>720</v>
      </c>
      <c r="G195" s="9">
        <v>8</v>
      </c>
      <c r="H195" s="10">
        <v>44827</v>
      </c>
      <c r="I195" s="11" t="s">
        <v>322</v>
      </c>
    </row>
    <row r="196" spans="1:9" x14ac:dyDescent="0.3">
      <c r="A196" s="8">
        <f>IF(B196&lt;&gt;"",ROWS($B$6:B196),"")</f>
        <v>191</v>
      </c>
      <c r="B196" s="1" t="s">
        <v>470</v>
      </c>
      <c r="C196" s="1" t="s">
        <v>471</v>
      </c>
      <c r="D196" s="1" t="s">
        <v>472</v>
      </c>
      <c r="E196" s="21">
        <v>3127.4300000000003</v>
      </c>
      <c r="F196" s="9">
        <v>702</v>
      </c>
      <c r="G196" s="9">
        <v>4</v>
      </c>
      <c r="H196" s="10">
        <v>44771</v>
      </c>
      <c r="I196" s="11" t="s">
        <v>95</v>
      </c>
    </row>
    <row r="197" spans="1:9" x14ac:dyDescent="0.3">
      <c r="A197" s="8">
        <f>IF(B197&lt;&gt;"",ROWS($B$6:B197),"")</f>
        <v>192</v>
      </c>
      <c r="B197" s="1" t="s">
        <v>473</v>
      </c>
      <c r="C197" s="1" t="s">
        <v>474</v>
      </c>
      <c r="D197" s="1" t="s">
        <v>321</v>
      </c>
      <c r="E197" s="21">
        <v>3094</v>
      </c>
      <c r="F197" s="9">
        <v>689</v>
      </c>
      <c r="G197" s="9">
        <v>2</v>
      </c>
      <c r="H197" s="10">
        <v>44554</v>
      </c>
      <c r="I197" s="11" t="s">
        <v>177</v>
      </c>
    </row>
    <row r="198" spans="1:9" x14ac:dyDescent="0.3">
      <c r="A198" s="8">
        <f>IF(B198&lt;&gt;"",ROWS($B$6:B198),"")</f>
        <v>193</v>
      </c>
      <c r="B198" s="1" t="s">
        <v>475</v>
      </c>
      <c r="C198" s="1" t="s">
        <v>476</v>
      </c>
      <c r="D198" s="1" t="s">
        <v>477</v>
      </c>
      <c r="E198" s="21">
        <v>3084</v>
      </c>
      <c r="F198" s="9">
        <v>630</v>
      </c>
      <c r="G198" s="9">
        <v>5</v>
      </c>
      <c r="H198" s="10">
        <v>44694</v>
      </c>
      <c r="I198" s="11" t="s">
        <v>95</v>
      </c>
    </row>
    <row r="199" spans="1:9" x14ac:dyDescent="0.3">
      <c r="A199" s="8">
        <f>IF(B199&lt;&gt;"",ROWS($B$6:B199),"")</f>
        <v>194</v>
      </c>
      <c r="B199" s="1" t="s">
        <v>478</v>
      </c>
      <c r="C199" s="1" t="s">
        <v>479</v>
      </c>
      <c r="D199" s="1" t="s">
        <v>28</v>
      </c>
      <c r="E199" s="21">
        <v>3075.67</v>
      </c>
      <c r="F199" s="9">
        <v>504</v>
      </c>
      <c r="G199" s="9">
        <v>14</v>
      </c>
      <c r="H199" s="10">
        <v>44869</v>
      </c>
      <c r="I199" s="11" t="s">
        <v>29</v>
      </c>
    </row>
    <row r="200" spans="1:9" x14ac:dyDescent="0.3">
      <c r="A200" s="8">
        <f>IF(B200&lt;&gt;"",ROWS($B$6:B200),"")</f>
        <v>195</v>
      </c>
      <c r="B200" s="1" t="s">
        <v>480</v>
      </c>
      <c r="C200" s="1" t="s">
        <v>481</v>
      </c>
      <c r="D200" s="1" t="s">
        <v>121</v>
      </c>
      <c r="E200" s="21">
        <v>2928</v>
      </c>
      <c r="F200" s="9">
        <v>610</v>
      </c>
      <c r="G200" s="9">
        <v>6</v>
      </c>
      <c r="H200" s="10">
        <v>44719</v>
      </c>
      <c r="I200" s="11" t="s">
        <v>95</v>
      </c>
    </row>
    <row r="201" spans="1:9" x14ac:dyDescent="0.3">
      <c r="A201" s="8">
        <f>IF(B201&lt;&gt;"",ROWS($B$6:B201),"")</f>
        <v>196</v>
      </c>
      <c r="B201" s="1" t="s">
        <v>482</v>
      </c>
      <c r="C201" s="1" t="s">
        <v>483</v>
      </c>
      <c r="D201" s="1" t="s">
        <v>226</v>
      </c>
      <c r="E201" s="21">
        <v>2864</v>
      </c>
      <c r="F201" s="9">
        <v>968</v>
      </c>
      <c r="G201" s="9">
        <v>1</v>
      </c>
      <c r="H201" s="10">
        <v>44512</v>
      </c>
      <c r="I201" s="11" t="s">
        <v>83</v>
      </c>
    </row>
    <row r="202" spans="1:9" x14ac:dyDescent="0.3">
      <c r="A202" s="8">
        <f>IF(B202&lt;&gt;"",ROWS($B$6:B202),"")</f>
        <v>197</v>
      </c>
      <c r="B202" s="1" t="s">
        <v>484</v>
      </c>
      <c r="C202" s="1" t="s">
        <v>485</v>
      </c>
      <c r="D202" s="1" t="s">
        <v>486</v>
      </c>
      <c r="E202" s="21">
        <v>2655</v>
      </c>
      <c r="F202" s="9">
        <v>1011</v>
      </c>
      <c r="G202" s="9">
        <v>1</v>
      </c>
      <c r="H202" s="10">
        <v>43534</v>
      </c>
      <c r="I202" s="11" t="s">
        <v>487</v>
      </c>
    </row>
    <row r="203" spans="1:9" x14ac:dyDescent="0.3">
      <c r="A203" s="8">
        <f>IF(B203&lt;&gt;"",ROWS($B$6:B203),"")</f>
        <v>198</v>
      </c>
      <c r="B203" s="1" t="s">
        <v>488</v>
      </c>
      <c r="C203" s="1" t="s">
        <v>489</v>
      </c>
      <c r="D203" s="1" t="s">
        <v>490</v>
      </c>
      <c r="E203" s="21">
        <v>2599.6200000000003</v>
      </c>
      <c r="F203" s="9">
        <v>453</v>
      </c>
      <c r="G203" s="9">
        <v>15</v>
      </c>
      <c r="H203" s="10">
        <v>44655</v>
      </c>
      <c r="I203" s="11" t="s">
        <v>105</v>
      </c>
    </row>
    <row r="204" spans="1:9" x14ac:dyDescent="0.3">
      <c r="A204" s="8">
        <f>IF(B204&lt;&gt;"",ROWS($B$6:B204),"")</f>
        <v>199</v>
      </c>
      <c r="B204" s="1" t="s">
        <v>491</v>
      </c>
      <c r="C204" s="1" t="s">
        <v>492</v>
      </c>
      <c r="D204" s="1" t="s">
        <v>226</v>
      </c>
      <c r="E204" s="21">
        <v>2587.5400000000009</v>
      </c>
      <c r="F204" s="9">
        <v>469</v>
      </c>
      <c r="G204" s="9">
        <v>4</v>
      </c>
      <c r="H204" s="10">
        <v>44533</v>
      </c>
      <c r="I204" s="11" t="s">
        <v>167</v>
      </c>
    </row>
    <row r="205" spans="1:9" x14ac:dyDescent="0.3">
      <c r="A205" s="8">
        <f>IF(B205&lt;&gt;"",ROWS($B$6:B205),"")</f>
        <v>200</v>
      </c>
      <c r="B205" s="1" t="s">
        <v>493</v>
      </c>
      <c r="C205" s="1" t="s">
        <v>494</v>
      </c>
      <c r="D205" s="1" t="s">
        <v>495</v>
      </c>
      <c r="E205" s="21">
        <v>2580</v>
      </c>
      <c r="F205" s="9">
        <v>933</v>
      </c>
      <c r="G205" s="9">
        <v>1</v>
      </c>
      <c r="H205" s="10">
        <v>44493</v>
      </c>
      <c r="I205" s="11" t="s">
        <v>377</v>
      </c>
    </row>
    <row r="206" spans="1:9" x14ac:dyDescent="0.3">
      <c r="A206" s="8">
        <f>IF(B206&lt;&gt;"",ROWS($B$6:B206),"")</f>
        <v>201</v>
      </c>
      <c r="B206" s="1" t="s">
        <v>496</v>
      </c>
      <c r="C206" s="1" t="s">
        <v>497</v>
      </c>
      <c r="D206" s="1" t="s">
        <v>226</v>
      </c>
      <c r="E206" s="21">
        <v>2578.02</v>
      </c>
      <c r="F206" s="9">
        <v>459</v>
      </c>
      <c r="G206" s="9">
        <v>12</v>
      </c>
      <c r="H206" s="10">
        <v>44596</v>
      </c>
      <c r="I206" s="11" t="s">
        <v>177</v>
      </c>
    </row>
    <row r="207" spans="1:9" x14ac:dyDescent="0.3">
      <c r="A207" s="8">
        <f>IF(B207&lt;&gt;"",ROWS($B$6:B207),"")</f>
        <v>202</v>
      </c>
      <c r="B207" s="1" t="s">
        <v>498</v>
      </c>
      <c r="C207" s="1" t="s">
        <v>499</v>
      </c>
      <c r="D207" s="1" t="s">
        <v>226</v>
      </c>
      <c r="E207" s="21">
        <v>2324</v>
      </c>
      <c r="F207" s="9">
        <v>429</v>
      </c>
      <c r="G207" s="9">
        <v>12</v>
      </c>
      <c r="H207" s="10">
        <v>44701</v>
      </c>
      <c r="I207" s="11" t="s">
        <v>177</v>
      </c>
    </row>
    <row r="208" spans="1:9" x14ac:dyDescent="0.3">
      <c r="A208" s="8">
        <f>IF(B208&lt;&gt;"",ROWS($B$6:B208),"")</f>
        <v>203</v>
      </c>
      <c r="B208" s="1" t="s">
        <v>500</v>
      </c>
      <c r="C208" s="1" t="s">
        <v>501</v>
      </c>
      <c r="D208" s="1" t="s">
        <v>502</v>
      </c>
      <c r="E208" s="21">
        <v>2320</v>
      </c>
      <c r="F208" s="9">
        <v>692</v>
      </c>
      <c r="G208" s="9">
        <v>1</v>
      </c>
      <c r="H208" s="10">
        <v>43992</v>
      </c>
      <c r="I208" s="11" t="s">
        <v>487</v>
      </c>
    </row>
    <row r="209" spans="1:9" x14ac:dyDescent="0.3">
      <c r="A209" s="8">
        <f>IF(B209&lt;&gt;"",ROWS($B$6:B209),"")</f>
        <v>204</v>
      </c>
      <c r="B209" s="1" t="s">
        <v>503</v>
      </c>
      <c r="C209" s="1" t="s">
        <v>504</v>
      </c>
      <c r="D209" s="1" t="s">
        <v>60</v>
      </c>
      <c r="E209" s="21">
        <v>2314.5</v>
      </c>
      <c r="F209" s="9">
        <v>412</v>
      </c>
      <c r="G209" s="9">
        <v>5</v>
      </c>
      <c r="H209" s="10">
        <v>42692</v>
      </c>
      <c r="I209" s="11" t="s">
        <v>53</v>
      </c>
    </row>
    <row r="210" spans="1:9" x14ac:dyDescent="0.3">
      <c r="A210" s="8">
        <f>IF(B210&lt;&gt;"",ROWS($B$6:B210),"")</f>
        <v>205</v>
      </c>
      <c r="B210" s="1" t="s">
        <v>505</v>
      </c>
      <c r="C210" s="1" t="s">
        <v>506</v>
      </c>
      <c r="D210" s="1" t="s">
        <v>60</v>
      </c>
      <c r="E210" s="21">
        <v>2314.5</v>
      </c>
      <c r="F210" s="9">
        <v>412</v>
      </c>
      <c r="G210" s="9">
        <v>5</v>
      </c>
      <c r="H210" s="10">
        <v>43420</v>
      </c>
      <c r="I210" s="11" t="s">
        <v>53</v>
      </c>
    </row>
    <row r="211" spans="1:9" x14ac:dyDescent="0.3">
      <c r="A211" s="8">
        <f>IF(B211&lt;&gt;"",ROWS($B$6:B211),"")</f>
        <v>206</v>
      </c>
      <c r="B211" s="1" t="s">
        <v>507</v>
      </c>
      <c r="C211" s="1" t="s">
        <v>508</v>
      </c>
      <c r="D211" s="1" t="s">
        <v>433</v>
      </c>
      <c r="E211" s="21">
        <v>2296.5</v>
      </c>
      <c r="F211" s="9">
        <v>711</v>
      </c>
      <c r="G211" s="9">
        <v>1</v>
      </c>
      <c r="H211" s="10">
        <v>44080</v>
      </c>
      <c r="I211" s="11" t="s">
        <v>377</v>
      </c>
    </row>
    <row r="212" spans="1:9" x14ac:dyDescent="0.3">
      <c r="A212" s="8">
        <f>IF(B212&lt;&gt;"",ROWS($B$6:B212),"")</f>
        <v>207</v>
      </c>
      <c r="B212" s="1" t="s">
        <v>509</v>
      </c>
      <c r="C212" s="1" t="s">
        <v>510</v>
      </c>
      <c r="D212" s="1" t="s">
        <v>121</v>
      </c>
      <c r="E212" s="21">
        <v>2295.1999999999998</v>
      </c>
      <c r="F212" s="9">
        <v>324</v>
      </c>
      <c r="G212" s="9">
        <v>6</v>
      </c>
      <c r="H212" s="10">
        <v>44603</v>
      </c>
      <c r="I212" s="11" t="s">
        <v>511</v>
      </c>
    </row>
    <row r="213" spans="1:9" x14ac:dyDescent="0.3">
      <c r="A213" s="8">
        <f>IF(B213&lt;&gt;"",ROWS($B$6:B213),"")</f>
        <v>208</v>
      </c>
      <c r="B213" s="1" t="s">
        <v>512</v>
      </c>
      <c r="C213" s="1" t="s">
        <v>513</v>
      </c>
      <c r="D213" s="1" t="s">
        <v>514</v>
      </c>
      <c r="E213" s="21">
        <v>2291</v>
      </c>
      <c r="F213" s="9">
        <v>472</v>
      </c>
      <c r="G213" s="9">
        <v>1</v>
      </c>
      <c r="H213" s="10">
        <v>44431</v>
      </c>
      <c r="I213" s="11" t="s">
        <v>377</v>
      </c>
    </row>
    <row r="214" spans="1:9" x14ac:dyDescent="0.3">
      <c r="A214" s="8">
        <f>IF(B214&lt;&gt;"",ROWS($B$6:B214),"")</f>
        <v>209</v>
      </c>
      <c r="B214" s="1" t="s">
        <v>515</v>
      </c>
      <c r="C214" s="1" t="s">
        <v>516</v>
      </c>
      <c r="D214" s="1" t="s">
        <v>517</v>
      </c>
      <c r="E214" s="21">
        <v>2289.9700000000003</v>
      </c>
      <c r="F214" s="9">
        <v>398</v>
      </c>
      <c r="G214" s="9">
        <v>8</v>
      </c>
      <c r="H214" s="10">
        <v>44655</v>
      </c>
      <c r="I214" s="11" t="s">
        <v>105</v>
      </c>
    </row>
    <row r="215" spans="1:9" x14ac:dyDescent="0.3">
      <c r="A215" s="8">
        <f>IF(B215&lt;&gt;"",ROWS($B$6:B215),"")</f>
        <v>210</v>
      </c>
      <c r="B215" s="1" t="s">
        <v>518</v>
      </c>
      <c r="C215" s="1" t="s">
        <v>519</v>
      </c>
      <c r="D215" s="1" t="s">
        <v>192</v>
      </c>
      <c r="E215" s="21">
        <v>2289</v>
      </c>
      <c r="F215" s="9">
        <v>899</v>
      </c>
      <c r="G215" s="9">
        <v>1</v>
      </c>
      <c r="H215" s="10">
        <v>44680</v>
      </c>
      <c r="I215" s="11" t="s">
        <v>487</v>
      </c>
    </row>
    <row r="216" spans="1:9" x14ac:dyDescent="0.3">
      <c r="A216" s="8">
        <f>IF(B216&lt;&gt;"",ROWS($B$6:B216),"")</f>
        <v>211</v>
      </c>
      <c r="B216" s="1" t="s">
        <v>520</v>
      </c>
      <c r="C216" s="1" t="s">
        <v>521</v>
      </c>
      <c r="D216" s="1" t="s">
        <v>226</v>
      </c>
      <c r="E216" s="21">
        <v>2281.6999999999998</v>
      </c>
      <c r="F216" s="9">
        <v>441</v>
      </c>
      <c r="G216" s="9">
        <v>3</v>
      </c>
      <c r="H216" s="10">
        <v>44568</v>
      </c>
      <c r="I216" s="11" t="s">
        <v>177</v>
      </c>
    </row>
    <row r="217" spans="1:9" x14ac:dyDescent="0.3">
      <c r="A217" s="8">
        <f>IF(B217&lt;&gt;"",ROWS($B$6:B217),"")</f>
        <v>212</v>
      </c>
      <c r="B217" s="1" t="s">
        <v>522</v>
      </c>
      <c r="C217" s="1" t="s">
        <v>523</v>
      </c>
      <c r="D217" s="1" t="s">
        <v>486</v>
      </c>
      <c r="E217" s="21">
        <v>2224</v>
      </c>
      <c r="F217" s="9">
        <v>715</v>
      </c>
      <c r="G217" s="9">
        <v>1</v>
      </c>
      <c r="H217" s="10">
        <v>42654</v>
      </c>
      <c r="I217" s="11" t="s">
        <v>377</v>
      </c>
    </row>
    <row r="218" spans="1:9" x14ac:dyDescent="0.3">
      <c r="A218" s="8">
        <f>IF(B218&lt;&gt;"",ROWS($B$6:B218),"")</f>
        <v>213</v>
      </c>
      <c r="B218" s="1" t="s">
        <v>524</v>
      </c>
      <c r="C218" s="1" t="s">
        <v>525</v>
      </c>
      <c r="D218" s="1" t="s">
        <v>210</v>
      </c>
      <c r="E218" s="21">
        <v>2210.69</v>
      </c>
      <c r="F218" s="9">
        <v>885</v>
      </c>
      <c r="G218" s="9">
        <v>3</v>
      </c>
      <c r="H218" s="10">
        <v>44470</v>
      </c>
      <c r="I218" s="11" t="s">
        <v>42</v>
      </c>
    </row>
    <row r="219" spans="1:9" x14ac:dyDescent="0.3">
      <c r="A219" s="8">
        <f>IF(B219&lt;&gt;"",ROWS($B$6:B219),"")</f>
        <v>214</v>
      </c>
      <c r="B219" s="1" t="s">
        <v>526</v>
      </c>
      <c r="C219" s="1" t="s">
        <v>527</v>
      </c>
      <c r="D219" s="1" t="s">
        <v>239</v>
      </c>
      <c r="E219" s="21">
        <v>2163.88</v>
      </c>
      <c r="F219" s="9">
        <v>387</v>
      </c>
      <c r="G219" s="9">
        <v>13</v>
      </c>
      <c r="H219" s="10">
        <v>44655</v>
      </c>
      <c r="I219" s="11" t="s">
        <v>105</v>
      </c>
    </row>
    <row r="220" spans="1:9" x14ac:dyDescent="0.3">
      <c r="A220" s="8">
        <f>IF(B220&lt;&gt;"",ROWS($B$6:B220),"")</f>
        <v>215</v>
      </c>
      <c r="B220" s="1" t="s">
        <v>528</v>
      </c>
      <c r="C220" s="1" t="s">
        <v>528</v>
      </c>
      <c r="D220" s="1" t="s">
        <v>34</v>
      </c>
      <c r="E220" s="21">
        <v>2120.75</v>
      </c>
      <c r="F220" s="9">
        <v>379</v>
      </c>
      <c r="G220" s="9">
        <v>3</v>
      </c>
      <c r="H220" s="10">
        <v>44519</v>
      </c>
      <c r="I220" s="11" t="s">
        <v>529</v>
      </c>
    </row>
    <row r="221" spans="1:9" x14ac:dyDescent="0.3">
      <c r="A221" s="8">
        <f>IF(B221&lt;&gt;"",ROWS($B$6:B221),"")</f>
        <v>216</v>
      </c>
      <c r="B221" s="1" t="s">
        <v>530</v>
      </c>
      <c r="C221" s="1" t="s">
        <v>531</v>
      </c>
      <c r="D221" s="1" t="s">
        <v>28</v>
      </c>
      <c r="E221" s="21">
        <v>2059</v>
      </c>
      <c r="F221" s="9">
        <v>122</v>
      </c>
      <c r="G221" s="9">
        <v>3</v>
      </c>
      <c r="H221" s="10">
        <v>44633</v>
      </c>
      <c r="I221" s="11" t="s">
        <v>48</v>
      </c>
    </row>
    <row r="222" spans="1:9" x14ac:dyDescent="0.3">
      <c r="A222" s="8">
        <f>IF(B222&lt;&gt;"",ROWS($B$6:B222),"")</f>
        <v>217</v>
      </c>
      <c r="B222" s="1" t="s">
        <v>532</v>
      </c>
      <c r="C222" s="1" t="s">
        <v>533</v>
      </c>
      <c r="D222" s="1" t="s">
        <v>534</v>
      </c>
      <c r="E222" s="21">
        <v>1984.63</v>
      </c>
      <c r="F222" s="9">
        <v>362</v>
      </c>
      <c r="G222" s="9">
        <v>5</v>
      </c>
      <c r="H222" s="10">
        <v>44904</v>
      </c>
      <c r="I222" s="11" t="s">
        <v>95</v>
      </c>
    </row>
    <row r="223" spans="1:9" x14ac:dyDescent="0.3">
      <c r="A223" s="8">
        <f>IF(B223&lt;&gt;"",ROWS($B$6:B223),"")</f>
        <v>218</v>
      </c>
      <c r="B223" s="1" t="s">
        <v>535</v>
      </c>
      <c r="C223" s="1" t="s">
        <v>536</v>
      </c>
      <c r="D223" s="1" t="s">
        <v>226</v>
      </c>
      <c r="E223" s="21">
        <v>1959</v>
      </c>
      <c r="F223" s="9">
        <v>417</v>
      </c>
      <c r="G223" s="9">
        <v>4</v>
      </c>
      <c r="H223" s="10">
        <v>44680</v>
      </c>
      <c r="I223" s="11" t="s">
        <v>95</v>
      </c>
    </row>
    <row r="224" spans="1:9" x14ac:dyDescent="0.3">
      <c r="A224" s="8">
        <f>IF(B224&lt;&gt;"",ROWS($B$6:B224),"")</f>
        <v>219</v>
      </c>
      <c r="B224" s="1" t="s">
        <v>537</v>
      </c>
      <c r="C224" s="1" t="s">
        <v>538</v>
      </c>
      <c r="D224" s="1" t="s">
        <v>539</v>
      </c>
      <c r="E224" s="21">
        <v>1862.5</v>
      </c>
      <c r="F224" s="9">
        <v>794</v>
      </c>
      <c r="G224" s="9">
        <v>1</v>
      </c>
      <c r="H224" s="10">
        <v>43896</v>
      </c>
      <c r="I224" s="11" t="s">
        <v>487</v>
      </c>
    </row>
    <row r="225" spans="1:9" x14ac:dyDescent="0.3">
      <c r="A225" s="8">
        <f>IF(B225&lt;&gt;"",ROWS($B$6:B225),"")</f>
        <v>220</v>
      </c>
      <c r="B225" s="1" t="s">
        <v>540</v>
      </c>
      <c r="C225" s="1" t="s">
        <v>541</v>
      </c>
      <c r="D225" s="1" t="s">
        <v>433</v>
      </c>
      <c r="E225" s="21">
        <v>1846.5</v>
      </c>
      <c r="F225" s="9">
        <v>698</v>
      </c>
      <c r="G225" s="9">
        <v>1</v>
      </c>
      <c r="H225" s="10">
        <v>44440</v>
      </c>
      <c r="I225" s="11" t="s">
        <v>487</v>
      </c>
    </row>
    <row r="226" spans="1:9" x14ac:dyDescent="0.3">
      <c r="A226" s="8">
        <f>IF(B226&lt;&gt;"",ROWS($B$6:B226),"")</f>
        <v>221</v>
      </c>
      <c r="B226" s="1" t="s">
        <v>542</v>
      </c>
      <c r="C226" s="1" t="s">
        <v>543</v>
      </c>
      <c r="D226" s="1" t="s">
        <v>226</v>
      </c>
      <c r="E226" s="21">
        <v>1762.57</v>
      </c>
      <c r="F226" s="9">
        <v>607</v>
      </c>
      <c r="G226" s="9">
        <v>1</v>
      </c>
      <c r="H226" s="10">
        <v>44533</v>
      </c>
      <c r="I226" s="11" t="s">
        <v>42</v>
      </c>
    </row>
    <row r="227" spans="1:9" x14ac:dyDescent="0.3">
      <c r="A227" s="8">
        <f>IF(B227&lt;&gt;"",ROWS($B$6:B227),"")</f>
        <v>222</v>
      </c>
      <c r="B227" s="1" t="s">
        <v>544</v>
      </c>
      <c r="C227" s="1" t="s">
        <v>545</v>
      </c>
      <c r="D227" s="1" t="s">
        <v>546</v>
      </c>
      <c r="E227" s="21">
        <v>1761</v>
      </c>
      <c r="F227" s="9">
        <v>649</v>
      </c>
      <c r="G227" s="9">
        <v>1</v>
      </c>
      <c r="H227" s="10">
        <v>43090</v>
      </c>
      <c r="I227" s="11" t="s">
        <v>487</v>
      </c>
    </row>
    <row r="228" spans="1:9" x14ac:dyDescent="0.3">
      <c r="A228" s="8">
        <f>IF(B228&lt;&gt;"",ROWS($B$6:B228),"")</f>
        <v>223</v>
      </c>
      <c r="B228" s="1" t="s">
        <v>547</v>
      </c>
      <c r="C228" s="1" t="s">
        <v>548</v>
      </c>
      <c r="D228" s="1" t="s">
        <v>294</v>
      </c>
      <c r="E228" s="21">
        <v>1749</v>
      </c>
      <c r="F228" s="9">
        <v>431</v>
      </c>
      <c r="G228" s="9">
        <v>4</v>
      </c>
      <c r="H228" s="10">
        <v>44540</v>
      </c>
      <c r="I228" s="11" t="s">
        <v>167</v>
      </c>
    </row>
    <row r="229" spans="1:9" x14ac:dyDescent="0.3">
      <c r="A229" s="8">
        <f>IF(B229&lt;&gt;"",ROWS($B$6:B229),"")</f>
        <v>224</v>
      </c>
      <c r="B229" s="1" t="s">
        <v>549</v>
      </c>
      <c r="C229" s="1" t="s">
        <v>550</v>
      </c>
      <c r="D229" s="1" t="s">
        <v>551</v>
      </c>
      <c r="E229" s="21">
        <v>1720</v>
      </c>
      <c r="F229" s="9">
        <v>584</v>
      </c>
      <c r="G229" s="9">
        <v>1</v>
      </c>
      <c r="H229" s="10">
        <v>44114</v>
      </c>
      <c r="I229" s="11" t="s">
        <v>377</v>
      </c>
    </row>
    <row r="230" spans="1:9" x14ac:dyDescent="0.3">
      <c r="A230" s="8">
        <f>IF(B230&lt;&gt;"",ROWS($B$6:B230),"")</f>
        <v>225</v>
      </c>
      <c r="B230" s="1" t="s">
        <v>552</v>
      </c>
      <c r="C230" s="1" t="s">
        <v>553</v>
      </c>
      <c r="D230" s="1" t="s">
        <v>226</v>
      </c>
      <c r="E230" s="21">
        <v>1688</v>
      </c>
      <c r="F230" s="9">
        <v>300</v>
      </c>
      <c r="G230" s="9">
        <v>8</v>
      </c>
      <c r="H230" s="10">
        <v>44827</v>
      </c>
      <c r="I230" s="11" t="s">
        <v>177</v>
      </c>
    </row>
    <row r="231" spans="1:9" x14ac:dyDescent="0.3">
      <c r="A231" s="8">
        <f>IF(B231&lt;&gt;"",ROWS($B$6:B231),"")</f>
        <v>226</v>
      </c>
      <c r="B231" s="1" t="s">
        <v>554</v>
      </c>
      <c r="C231" s="1" t="s">
        <v>555</v>
      </c>
      <c r="D231" s="1" t="s">
        <v>28</v>
      </c>
      <c r="E231" s="21">
        <v>1626</v>
      </c>
      <c r="F231" s="9">
        <v>400</v>
      </c>
      <c r="G231" s="9">
        <v>3</v>
      </c>
      <c r="H231" s="10">
        <v>43560</v>
      </c>
      <c r="I231" s="11" t="s">
        <v>105</v>
      </c>
    </row>
    <row r="232" spans="1:9" x14ac:dyDescent="0.3">
      <c r="A232" s="8">
        <f>IF(B232&lt;&gt;"",ROWS($B$6:B232),"")</f>
        <v>227</v>
      </c>
      <c r="B232" s="1" t="s">
        <v>556</v>
      </c>
      <c r="C232" s="1" t="s">
        <v>557</v>
      </c>
      <c r="D232" s="1" t="s">
        <v>244</v>
      </c>
      <c r="E232" s="21">
        <v>1541.99</v>
      </c>
      <c r="F232" s="9">
        <v>302</v>
      </c>
      <c r="G232" s="9">
        <v>4</v>
      </c>
      <c r="H232" s="10">
        <v>44897</v>
      </c>
      <c r="I232" s="11" t="s">
        <v>357</v>
      </c>
    </row>
    <row r="233" spans="1:9" x14ac:dyDescent="0.3">
      <c r="A233" s="8">
        <f>IF(B233&lt;&gt;"",ROWS($B$6:B233),"")</f>
        <v>228</v>
      </c>
      <c r="B233" s="1" t="s">
        <v>558</v>
      </c>
      <c r="C233" s="1" t="s">
        <v>559</v>
      </c>
      <c r="D233" s="1" t="s">
        <v>236</v>
      </c>
      <c r="E233" s="21">
        <v>1532.4899999999998</v>
      </c>
      <c r="F233" s="9">
        <v>358</v>
      </c>
      <c r="G233" s="9">
        <v>14</v>
      </c>
      <c r="H233" s="10">
        <v>44655</v>
      </c>
      <c r="I233" s="11" t="s">
        <v>105</v>
      </c>
    </row>
    <row r="234" spans="1:9" x14ac:dyDescent="0.3">
      <c r="A234" s="8">
        <f>IF(B234&lt;&gt;"",ROWS($B$6:B234),"")</f>
        <v>229</v>
      </c>
      <c r="B234" s="1" t="s">
        <v>560</v>
      </c>
      <c r="C234" s="1" t="s">
        <v>561</v>
      </c>
      <c r="D234" s="1" t="s">
        <v>433</v>
      </c>
      <c r="E234" s="21">
        <v>1470</v>
      </c>
      <c r="F234" s="9">
        <v>521</v>
      </c>
      <c r="G234" s="9">
        <v>1</v>
      </c>
      <c r="H234" s="10">
        <v>44707</v>
      </c>
      <c r="I234" s="11" t="s">
        <v>487</v>
      </c>
    </row>
    <row r="235" spans="1:9" x14ac:dyDescent="0.3">
      <c r="A235" s="8">
        <f>IF(B235&lt;&gt;"",ROWS($B$6:B235),"")</f>
        <v>230</v>
      </c>
      <c r="B235" s="1" t="s">
        <v>562</v>
      </c>
      <c r="C235" s="1" t="s">
        <v>563</v>
      </c>
      <c r="D235" s="1" t="s">
        <v>564</v>
      </c>
      <c r="E235" s="21">
        <v>1469.0500000000002</v>
      </c>
      <c r="F235" s="9">
        <v>285</v>
      </c>
      <c r="G235" s="9">
        <v>16</v>
      </c>
      <c r="H235" s="10">
        <v>44655</v>
      </c>
      <c r="I235" s="11" t="s">
        <v>105</v>
      </c>
    </row>
    <row r="236" spans="1:9" x14ac:dyDescent="0.3">
      <c r="A236" s="8">
        <f>IF(B236&lt;&gt;"",ROWS($B$6:B236),"")</f>
        <v>231</v>
      </c>
      <c r="B236" s="1" t="s">
        <v>565</v>
      </c>
      <c r="C236" s="1" t="s">
        <v>566</v>
      </c>
      <c r="D236" s="1" t="s">
        <v>567</v>
      </c>
      <c r="E236" s="21">
        <v>1433</v>
      </c>
      <c r="F236" s="9">
        <v>395</v>
      </c>
      <c r="G236" s="9">
        <v>7</v>
      </c>
      <c r="H236" s="10">
        <v>44897</v>
      </c>
      <c r="I236" s="11" t="s">
        <v>322</v>
      </c>
    </row>
    <row r="237" spans="1:9" x14ac:dyDescent="0.3">
      <c r="A237" s="8">
        <f>IF(B237&lt;&gt;"",ROWS($B$6:B237),"")</f>
        <v>232</v>
      </c>
      <c r="B237" s="1" t="s">
        <v>568</v>
      </c>
      <c r="C237" s="1" t="s">
        <v>569</v>
      </c>
      <c r="D237" s="1" t="s">
        <v>570</v>
      </c>
      <c r="E237" s="21">
        <v>1401.2099999999998</v>
      </c>
      <c r="F237" s="9">
        <v>260</v>
      </c>
      <c r="G237" s="9">
        <v>9</v>
      </c>
      <c r="H237" s="10">
        <v>44694</v>
      </c>
      <c r="I237" s="11" t="s">
        <v>571</v>
      </c>
    </row>
    <row r="238" spans="1:9" x14ac:dyDescent="0.3">
      <c r="A238" s="8">
        <f>IF(B238&lt;&gt;"",ROWS($B$6:B238),"")</f>
        <v>233</v>
      </c>
      <c r="B238" s="1" t="s">
        <v>572</v>
      </c>
      <c r="C238" s="1" t="s">
        <v>573</v>
      </c>
      <c r="D238" s="1" t="s">
        <v>226</v>
      </c>
      <c r="E238" s="21">
        <v>1397.6299999999999</v>
      </c>
      <c r="F238" s="9">
        <v>292</v>
      </c>
      <c r="G238" s="9">
        <v>13</v>
      </c>
      <c r="H238" s="10">
        <v>44655</v>
      </c>
      <c r="I238" s="11" t="s">
        <v>105</v>
      </c>
    </row>
    <row r="239" spans="1:9" x14ac:dyDescent="0.3">
      <c r="A239" s="8">
        <f>IF(B239&lt;&gt;"",ROWS($B$6:B239),"")</f>
        <v>234</v>
      </c>
      <c r="B239" s="1" t="s">
        <v>574</v>
      </c>
      <c r="C239" s="1" t="s">
        <v>575</v>
      </c>
      <c r="D239" s="1" t="s">
        <v>28</v>
      </c>
      <c r="E239" s="21">
        <v>1380.17</v>
      </c>
      <c r="F239" s="9">
        <v>610</v>
      </c>
      <c r="G239" s="9">
        <v>3</v>
      </c>
      <c r="H239" s="10">
        <v>44414</v>
      </c>
      <c r="I239" s="11" t="s">
        <v>42</v>
      </c>
    </row>
    <row r="240" spans="1:9" x14ac:dyDescent="0.3">
      <c r="A240" s="8">
        <f>IF(B240&lt;&gt;"",ROWS($B$6:B240),"")</f>
        <v>235</v>
      </c>
      <c r="B240" s="1" t="s">
        <v>576</v>
      </c>
      <c r="C240" s="1" t="s">
        <v>576</v>
      </c>
      <c r="D240" s="1" t="s">
        <v>34</v>
      </c>
      <c r="E240" s="21">
        <v>1370</v>
      </c>
      <c r="F240" s="9">
        <v>307</v>
      </c>
      <c r="G240" s="9">
        <v>6</v>
      </c>
      <c r="H240" s="10">
        <v>44880</v>
      </c>
      <c r="I240" s="11" t="s">
        <v>577</v>
      </c>
    </row>
    <row r="241" spans="1:9" x14ac:dyDescent="0.3">
      <c r="A241" s="8">
        <f>IF(B241&lt;&gt;"",ROWS($B$6:B241),"")</f>
        <v>236</v>
      </c>
      <c r="B241" s="1" t="s">
        <v>578</v>
      </c>
      <c r="C241" s="1" t="s">
        <v>579</v>
      </c>
      <c r="D241" s="1" t="s">
        <v>28</v>
      </c>
      <c r="E241" s="21">
        <v>1367.1499999999999</v>
      </c>
      <c r="F241" s="9">
        <v>284</v>
      </c>
      <c r="G241" s="9">
        <v>5</v>
      </c>
      <c r="H241" s="10">
        <v>44655</v>
      </c>
      <c r="I241" s="11" t="s">
        <v>105</v>
      </c>
    </row>
    <row r="242" spans="1:9" x14ac:dyDescent="0.3">
      <c r="A242" s="8">
        <f>IF(B242&lt;&gt;"",ROWS($B$6:B242),"")</f>
        <v>237</v>
      </c>
      <c r="B242" s="1" t="s">
        <v>580</v>
      </c>
      <c r="C242" s="1" t="s">
        <v>581</v>
      </c>
      <c r="D242" s="1" t="s">
        <v>582</v>
      </c>
      <c r="E242" s="21">
        <v>1365.5</v>
      </c>
      <c r="F242" s="9">
        <v>370</v>
      </c>
      <c r="G242" s="9">
        <v>1</v>
      </c>
      <c r="H242" s="10">
        <v>43574</v>
      </c>
      <c r="I242" s="11" t="s">
        <v>487</v>
      </c>
    </row>
    <row r="243" spans="1:9" x14ac:dyDescent="0.3">
      <c r="A243" s="8">
        <f>IF(B243&lt;&gt;"",ROWS($B$6:B243),"")</f>
        <v>238</v>
      </c>
      <c r="B243" s="1" t="s">
        <v>583</v>
      </c>
      <c r="C243" s="1" t="s">
        <v>584</v>
      </c>
      <c r="D243" s="1" t="s">
        <v>28</v>
      </c>
      <c r="E243" s="21">
        <v>1359.5</v>
      </c>
      <c r="F243" s="9">
        <v>211</v>
      </c>
      <c r="G243" s="9">
        <v>1</v>
      </c>
      <c r="H243" s="10">
        <v>40795</v>
      </c>
      <c r="I243" s="11" t="s">
        <v>42</v>
      </c>
    </row>
    <row r="244" spans="1:9" x14ac:dyDescent="0.3">
      <c r="A244" s="8">
        <f>IF(B244&lt;&gt;"",ROWS($B$6:B244),"")</f>
        <v>239</v>
      </c>
      <c r="B244" s="1" t="s">
        <v>585</v>
      </c>
      <c r="C244" s="1" t="s">
        <v>586</v>
      </c>
      <c r="D244" s="1" t="s">
        <v>587</v>
      </c>
      <c r="E244" s="21">
        <v>1343</v>
      </c>
      <c r="F244" s="9">
        <v>267</v>
      </c>
      <c r="G244" s="9">
        <v>4</v>
      </c>
      <c r="H244" s="10">
        <v>44603</v>
      </c>
      <c r="I244" s="11" t="s">
        <v>95</v>
      </c>
    </row>
    <row r="245" spans="1:9" x14ac:dyDescent="0.3">
      <c r="A245" s="8">
        <f>IF(B245&lt;&gt;"",ROWS($B$6:B245),"")</f>
        <v>240</v>
      </c>
      <c r="B245" s="1" t="s">
        <v>588</v>
      </c>
      <c r="C245" s="1" t="s">
        <v>589</v>
      </c>
      <c r="D245" s="1" t="s">
        <v>226</v>
      </c>
      <c r="E245" s="21">
        <v>1332</v>
      </c>
      <c r="F245" s="9">
        <v>241</v>
      </c>
      <c r="G245" s="9">
        <v>1</v>
      </c>
      <c r="H245" s="10">
        <v>44624</v>
      </c>
      <c r="I245" s="11" t="s">
        <v>322</v>
      </c>
    </row>
    <row r="246" spans="1:9" x14ac:dyDescent="0.3">
      <c r="A246" s="8">
        <f>IF(B246&lt;&gt;"",ROWS($B$6:B246),"")</f>
        <v>241</v>
      </c>
      <c r="B246" s="1" t="s">
        <v>590</v>
      </c>
      <c r="C246" s="1" t="s">
        <v>591</v>
      </c>
      <c r="D246" s="1" t="s">
        <v>592</v>
      </c>
      <c r="E246" s="21">
        <v>1319</v>
      </c>
      <c r="F246" s="9">
        <v>342</v>
      </c>
      <c r="G246" s="9">
        <v>1</v>
      </c>
      <c r="H246" s="10">
        <v>41585</v>
      </c>
      <c r="I246" s="11" t="s">
        <v>42</v>
      </c>
    </row>
    <row r="247" spans="1:9" x14ac:dyDescent="0.3">
      <c r="A247" s="8">
        <f>IF(B247&lt;&gt;"",ROWS($B$6:B247),"")</f>
        <v>242</v>
      </c>
      <c r="B247" s="1" t="s">
        <v>593</v>
      </c>
      <c r="C247" s="1" t="s">
        <v>594</v>
      </c>
      <c r="D247" s="1" t="s">
        <v>244</v>
      </c>
      <c r="E247" s="21">
        <v>1281</v>
      </c>
      <c r="F247" s="9">
        <v>585</v>
      </c>
      <c r="G247" s="9">
        <v>1</v>
      </c>
      <c r="H247" s="10">
        <v>44707</v>
      </c>
      <c r="I247" s="11" t="s">
        <v>377</v>
      </c>
    </row>
    <row r="248" spans="1:9" x14ac:dyDescent="0.3">
      <c r="A248" s="8">
        <f>IF(B248&lt;&gt;"",ROWS($B$6:B248),"")</f>
        <v>243</v>
      </c>
      <c r="B248" s="1" t="s">
        <v>595</v>
      </c>
      <c r="C248" s="1" t="s">
        <v>596</v>
      </c>
      <c r="D248" s="1" t="s">
        <v>124</v>
      </c>
      <c r="E248" s="21">
        <v>1213.5</v>
      </c>
      <c r="F248" s="9">
        <v>487</v>
      </c>
      <c r="G248" s="9">
        <v>1</v>
      </c>
      <c r="H248" s="10">
        <v>44112</v>
      </c>
      <c r="I248" s="11" t="s">
        <v>487</v>
      </c>
    </row>
    <row r="249" spans="1:9" x14ac:dyDescent="0.3">
      <c r="A249" s="8">
        <f>IF(B249&lt;&gt;"",ROWS($B$6:B249),"")</f>
        <v>244</v>
      </c>
      <c r="B249" s="1" t="s">
        <v>597</v>
      </c>
      <c r="C249" s="1" t="s">
        <v>598</v>
      </c>
      <c r="D249" s="1" t="s">
        <v>599</v>
      </c>
      <c r="E249" s="21">
        <v>1187.4000000000001</v>
      </c>
      <c r="F249" s="9">
        <v>219</v>
      </c>
      <c r="G249" s="9">
        <v>8</v>
      </c>
      <c r="H249" s="10">
        <v>44897</v>
      </c>
      <c r="I249" s="11" t="s">
        <v>400</v>
      </c>
    </row>
    <row r="250" spans="1:9" x14ac:dyDescent="0.3">
      <c r="A250" s="8">
        <f>IF(B250&lt;&gt;"",ROWS($B$6:B250),"")</f>
        <v>245</v>
      </c>
      <c r="B250" s="1" t="s">
        <v>600</v>
      </c>
      <c r="C250" s="1" t="s">
        <v>601</v>
      </c>
      <c r="D250" s="1" t="s">
        <v>226</v>
      </c>
      <c r="E250" s="21">
        <v>1110</v>
      </c>
      <c r="F250" s="9">
        <v>390</v>
      </c>
      <c r="G250" s="9">
        <v>1</v>
      </c>
      <c r="H250" s="10">
        <v>44393</v>
      </c>
      <c r="I250" s="11" t="s">
        <v>95</v>
      </c>
    </row>
    <row r="251" spans="1:9" x14ac:dyDescent="0.3">
      <c r="A251" s="8">
        <f>IF(B251&lt;&gt;"",ROWS($B$6:B251),"")</f>
        <v>246</v>
      </c>
      <c r="B251" s="1" t="s">
        <v>602</v>
      </c>
      <c r="C251" s="1" t="s">
        <v>603</v>
      </c>
      <c r="D251" s="1" t="s">
        <v>272</v>
      </c>
      <c r="E251" s="21">
        <v>1109</v>
      </c>
      <c r="F251" s="9">
        <v>182</v>
      </c>
      <c r="G251" s="9">
        <v>1</v>
      </c>
      <c r="H251" s="10">
        <v>44379</v>
      </c>
      <c r="I251" s="11" t="s">
        <v>112</v>
      </c>
    </row>
    <row r="252" spans="1:9" x14ac:dyDescent="0.3">
      <c r="A252" s="8">
        <f>IF(B252&lt;&gt;"",ROWS($B$6:B252),"")</f>
        <v>247</v>
      </c>
      <c r="B252" s="1" t="s">
        <v>604</v>
      </c>
      <c r="C252" s="1" t="s">
        <v>604</v>
      </c>
      <c r="D252" s="1" t="s">
        <v>605</v>
      </c>
      <c r="E252" s="21">
        <v>1097.5499999999997</v>
      </c>
      <c r="F252" s="9">
        <v>231</v>
      </c>
      <c r="G252" s="9">
        <v>5</v>
      </c>
      <c r="H252" s="10">
        <v>44655</v>
      </c>
      <c r="I252" s="11" t="s">
        <v>105</v>
      </c>
    </row>
    <row r="253" spans="1:9" x14ac:dyDescent="0.3">
      <c r="A253" s="8">
        <f>IF(B253&lt;&gt;"",ROWS($B$6:B253),"")</f>
        <v>248</v>
      </c>
      <c r="B253" s="1" t="s">
        <v>606</v>
      </c>
      <c r="C253" s="1" t="s">
        <v>607</v>
      </c>
      <c r="D253" s="1" t="s">
        <v>608</v>
      </c>
      <c r="E253" s="21">
        <v>1091</v>
      </c>
      <c r="F253" s="9">
        <v>278</v>
      </c>
      <c r="G253" s="9">
        <v>5</v>
      </c>
      <c r="H253" s="10">
        <v>44715</v>
      </c>
      <c r="I253" s="11" t="s">
        <v>322</v>
      </c>
    </row>
    <row r="254" spans="1:9" x14ac:dyDescent="0.3">
      <c r="A254" s="8">
        <f>IF(B254&lt;&gt;"",ROWS($B$6:B254),"")</f>
        <v>249</v>
      </c>
      <c r="B254" s="1" t="s">
        <v>609</v>
      </c>
      <c r="C254" s="1" t="s">
        <v>610</v>
      </c>
      <c r="D254" s="1" t="s">
        <v>611</v>
      </c>
      <c r="E254" s="21">
        <v>1079.96</v>
      </c>
      <c r="F254" s="9">
        <v>474</v>
      </c>
      <c r="G254" s="9">
        <v>3</v>
      </c>
      <c r="H254" s="10">
        <v>44386</v>
      </c>
      <c r="I254" s="11" t="s">
        <v>42</v>
      </c>
    </row>
    <row r="255" spans="1:9" x14ac:dyDescent="0.3">
      <c r="A255" s="8">
        <f>IF(B255&lt;&gt;"",ROWS($B$6:B255),"")</f>
        <v>250</v>
      </c>
      <c r="B255" s="1" t="s">
        <v>612</v>
      </c>
      <c r="C255" s="1" t="s">
        <v>613</v>
      </c>
      <c r="D255" s="1" t="s">
        <v>614</v>
      </c>
      <c r="E255" s="21">
        <v>1072.4100000000001</v>
      </c>
      <c r="F255" s="9">
        <v>216</v>
      </c>
      <c r="G255" s="9">
        <v>8</v>
      </c>
      <c r="H255" s="10">
        <v>44694</v>
      </c>
      <c r="I255" s="11" t="s">
        <v>615</v>
      </c>
    </row>
    <row r="256" spans="1:9" x14ac:dyDescent="0.3">
      <c r="A256" s="8">
        <f>IF(B256&lt;&gt;"",ROWS($B$6:B256),"")</f>
        <v>251</v>
      </c>
      <c r="B256" s="1" t="s">
        <v>616</v>
      </c>
      <c r="C256" s="1" t="s">
        <v>617</v>
      </c>
      <c r="D256" s="1" t="s">
        <v>166</v>
      </c>
      <c r="E256" s="21">
        <v>1059</v>
      </c>
      <c r="F256" s="9">
        <v>179</v>
      </c>
      <c r="G256" s="9">
        <v>1</v>
      </c>
      <c r="H256" s="10">
        <v>41957</v>
      </c>
      <c r="I256" s="11" t="s">
        <v>95</v>
      </c>
    </row>
    <row r="257" spans="1:9" x14ac:dyDescent="0.3">
      <c r="A257" s="8">
        <f>IF(B257&lt;&gt;"",ROWS($B$6:B257),"")</f>
        <v>252</v>
      </c>
      <c r="B257" s="1" t="s">
        <v>618</v>
      </c>
      <c r="C257" s="1" t="s">
        <v>619</v>
      </c>
      <c r="D257" s="1" t="s">
        <v>291</v>
      </c>
      <c r="E257" s="21">
        <v>1030.81</v>
      </c>
      <c r="F257" s="9">
        <v>194</v>
      </c>
      <c r="G257" s="9">
        <v>2</v>
      </c>
      <c r="H257" s="10">
        <v>44470</v>
      </c>
      <c r="I257" s="11" t="s">
        <v>29</v>
      </c>
    </row>
    <row r="258" spans="1:9" x14ac:dyDescent="0.3">
      <c r="A258" s="8">
        <f>IF(B258&lt;&gt;"",ROWS($B$6:B258),"")</f>
        <v>253</v>
      </c>
      <c r="B258" s="1" t="s">
        <v>620</v>
      </c>
      <c r="C258" s="1" t="s">
        <v>621</v>
      </c>
      <c r="D258" s="1" t="s">
        <v>622</v>
      </c>
      <c r="E258" s="21">
        <v>1030.8</v>
      </c>
      <c r="F258" s="9">
        <v>276</v>
      </c>
      <c r="G258" s="9">
        <v>7</v>
      </c>
      <c r="H258" s="10">
        <v>44692</v>
      </c>
      <c r="I258" s="11" t="s">
        <v>615</v>
      </c>
    </row>
    <row r="259" spans="1:9" x14ac:dyDescent="0.3">
      <c r="A259" s="8">
        <f>IF(B259&lt;&gt;"",ROWS($B$6:B259),"")</f>
        <v>254</v>
      </c>
      <c r="B259" s="1" t="s">
        <v>623</v>
      </c>
      <c r="C259" s="1" t="s">
        <v>624</v>
      </c>
      <c r="D259" s="1" t="s">
        <v>625</v>
      </c>
      <c r="E259" s="21">
        <v>1021.84</v>
      </c>
      <c r="F259" s="9">
        <v>179</v>
      </c>
      <c r="G259" s="9">
        <v>13</v>
      </c>
      <c r="H259" s="10">
        <v>44655</v>
      </c>
      <c r="I259" s="11" t="s">
        <v>105</v>
      </c>
    </row>
    <row r="260" spans="1:9" x14ac:dyDescent="0.3">
      <c r="A260" s="8">
        <f>IF(B260&lt;&gt;"",ROWS($B$6:B260),"")</f>
        <v>255</v>
      </c>
      <c r="B260" s="1" t="s">
        <v>626</v>
      </c>
      <c r="C260" s="1" t="s">
        <v>627</v>
      </c>
      <c r="D260" s="1" t="s">
        <v>328</v>
      </c>
      <c r="E260" s="21">
        <v>1009.5</v>
      </c>
      <c r="F260" s="9">
        <v>235</v>
      </c>
      <c r="G260" s="9">
        <v>2</v>
      </c>
      <c r="H260" s="10">
        <v>44316</v>
      </c>
      <c r="I260" s="11" t="s">
        <v>105</v>
      </c>
    </row>
    <row r="261" spans="1:9" x14ac:dyDescent="0.3">
      <c r="A261" s="8">
        <f>IF(B261&lt;&gt;"",ROWS($B$6:B261),"")</f>
        <v>256</v>
      </c>
      <c r="B261" s="1" t="s">
        <v>628</v>
      </c>
      <c r="C261" s="1" t="s">
        <v>629</v>
      </c>
      <c r="D261" s="1" t="s">
        <v>630</v>
      </c>
      <c r="E261" s="21">
        <v>939</v>
      </c>
      <c r="F261" s="9">
        <v>235</v>
      </c>
      <c r="G261" s="9">
        <v>1</v>
      </c>
      <c r="H261" s="10">
        <v>43435</v>
      </c>
      <c r="I261" s="11" t="s">
        <v>377</v>
      </c>
    </row>
    <row r="262" spans="1:9" x14ac:dyDescent="0.3">
      <c r="A262" s="8">
        <f>IF(B262&lt;&gt;"",ROWS($B$6:B262),"")</f>
        <v>257</v>
      </c>
      <c r="B262" s="1" t="s">
        <v>631</v>
      </c>
      <c r="C262" s="1" t="s">
        <v>632</v>
      </c>
      <c r="D262" s="1" t="s">
        <v>582</v>
      </c>
      <c r="E262" s="21">
        <v>931</v>
      </c>
      <c r="F262" s="9">
        <v>214</v>
      </c>
      <c r="G262" s="9">
        <v>2</v>
      </c>
      <c r="H262" s="10">
        <v>44512</v>
      </c>
      <c r="I262" s="11" t="s">
        <v>207</v>
      </c>
    </row>
    <row r="263" spans="1:9" x14ac:dyDescent="0.3">
      <c r="A263" s="8">
        <f>IF(B263&lt;&gt;"",ROWS($B$6:B263),"")</f>
        <v>258</v>
      </c>
      <c r="B263" s="1" t="s">
        <v>633</v>
      </c>
      <c r="C263" s="1" t="s">
        <v>634</v>
      </c>
      <c r="D263" s="1" t="s">
        <v>226</v>
      </c>
      <c r="E263" s="21">
        <v>925</v>
      </c>
      <c r="F263" s="9">
        <v>188</v>
      </c>
      <c r="G263" s="9">
        <v>1</v>
      </c>
      <c r="H263" s="10">
        <v>44519</v>
      </c>
      <c r="I263" s="11" t="s">
        <v>635</v>
      </c>
    </row>
    <row r="264" spans="1:9" x14ac:dyDescent="0.3">
      <c r="A264" s="8">
        <f>IF(B264&lt;&gt;"",ROWS($B$6:B264),"")</f>
        <v>259</v>
      </c>
      <c r="B264" s="1" t="s">
        <v>636</v>
      </c>
      <c r="C264" s="1" t="s">
        <v>637</v>
      </c>
      <c r="D264" s="1" t="s">
        <v>226</v>
      </c>
      <c r="E264" s="21">
        <v>900</v>
      </c>
      <c r="F264" s="9">
        <v>180</v>
      </c>
      <c r="G264" s="9">
        <v>1</v>
      </c>
      <c r="H264" s="10">
        <v>43868</v>
      </c>
      <c r="I264" s="11" t="s">
        <v>207</v>
      </c>
    </row>
    <row r="265" spans="1:9" x14ac:dyDescent="0.3">
      <c r="A265" s="8">
        <f>IF(B265&lt;&gt;"",ROWS($B$6:B265),"")</f>
        <v>260</v>
      </c>
      <c r="B265" s="1" t="s">
        <v>638</v>
      </c>
      <c r="C265" s="1" t="s">
        <v>639</v>
      </c>
      <c r="D265" s="1" t="s">
        <v>121</v>
      </c>
      <c r="E265" s="21">
        <v>861.9</v>
      </c>
      <c r="F265" s="9">
        <v>127</v>
      </c>
      <c r="G265" s="9">
        <v>4</v>
      </c>
      <c r="H265" s="10">
        <v>44624</v>
      </c>
      <c r="I265" s="11" t="s">
        <v>511</v>
      </c>
    </row>
    <row r="266" spans="1:9" x14ac:dyDescent="0.3">
      <c r="A266" s="8">
        <f>IF(B266&lt;&gt;"",ROWS($B$6:B266),"")</f>
        <v>261</v>
      </c>
      <c r="B266" s="1" t="s">
        <v>640</v>
      </c>
      <c r="C266" s="1" t="s">
        <v>641</v>
      </c>
      <c r="D266" s="1" t="s">
        <v>294</v>
      </c>
      <c r="E266" s="21">
        <v>860.6</v>
      </c>
      <c r="F266" s="9">
        <v>171</v>
      </c>
      <c r="G266" s="9">
        <v>4</v>
      </c>
      <c r="H266" s="10">
        <v>44841</v>
      </c>
      <c r="I266" s="11" t="s">
        <v>322</v>
      </c>
    </row>
    <row r="267" spans="1:9" x14ac:dyDescent="0.3">
      <c r="A267" s="8">
        <f>IF(B267&lt;&gt;"",ROWS($B$6:B267),"")</f>
        <v>262</v>
      </c>
      <c r="B267" s="1" t="s">
        <v>642</v>
      </c>
      <c r="C267" s="1" t="s">
        <v>643</v>
      </c>
      <c r="D267" s="1" t="s">
        <v>644</v>
      </c>
      <c r="E267" s="21">
        <v>854</v>
      </c>
      <c r="F267" s="9">
        <v>207</v>
      </c>
      <c r="G267" s="9">
        <v>10</v>
      </c>
      <c r="H267" s="10">
        <v>44606</v>
      </c>
      <c r="I267" s="11" t="s">
        <v>615</v>
      </c>
    </row>
    <row r="268" spans="1:9" x14ac:dyDescent="0.3">
      <c r="A268" s="8">
        <f>IF(B268&lt;&gt;"",ROWS($B$6:B268),"")</f>
        <v>263</v>
      </c>
      <c r="B268" s="1" t="s">
        <v>645</v>
      </c>
      <c r="C268" s="1" t="s">
        <v>646</v>
      </c>
      <c r="D268" s="1" t="s">
        <v>226</v>
      </c>
      <c r="E268" s="21">
        <v>848.5</v>
      </c>
      <c r="F268" s="9">
        <v>291</v>
      </c>
      <c r="G268" s="9">
        <v>3</v>
      </c>
      <c r="H268" s="10">
        <v>43987</v>
      </c>
      <c r="I268" s="11" t="s">
        <v>105</v>
      </c>
    </row>
    <row r="269" spans="1:9" x14ac:dyDescent="0.3">
      <c r="A269" s="8">
        <f>IF(B269&lt;&gt;"",ROWS($B$6:B269),"")</f>
        <v>264</v>
      </c>
      <c r="B269" s="1" t="s">
        <v>647</v>
      </c>
      <c r="C269" s="1" t="s">
        <v>648</v>
      </c>
      <c r="D269" s="1" t="s">
        <v>649</v>
      </c>
      <c r="E269" s="21">
        <v>824</v>
      </c>
      <c r="F269" s="9">
        <v>233</v>
      </c>
      <c r="G269" s="9">
        <v>1</v>
      </c>
      <c r="H269" s="10">
        <v>44805</v>
      </c>
      <c r="I269" s="11" t="s">
        <v>377</v>
      </c>
    </row>
    <row r="270" spans="1:9" x14ac:dyDescent="0.3">
      <c r="A270" s="8">
        <f>IF(B270&lt;&gt;"",ROWS($B$6:B270),"")</f>
        <v>265</v>
      </c>
      <c r="B270" s="1" t="s">
        <v>650</v>
      </c>
      <c r="C270" s="1" t="s">
        <v>650</v>
      </c>
      <c r="D270" s="1" t="s">
        <v>34</v>
      </c>
      <c r="E270" s="21">
        <v>737</v>
      </c>
      <c r="F270" s="9">
        <v>117</v>
      </c>
      <c r="G270" s="9">
        <v>12</v>
      </c>
      <c r="H270" s="10">
        <v>44897</v>
      </c>
      <c r="I270" s="11" t="s">
        <v>651</v>
      </c>
    </row>
    <row r="271" spans="1:9" x14ac:dyDescent="0.3">
      <c r="A271" s="8">
        <f>IF(B271&lt;&gt;"",ROWS($B$6:B271),"")</f>
        <v>266</v>
      </c>
      <c r="B271" s="1" t="s">
        <v>652</v>
      </c>
      <c r="C271" s="1" t="s">
        <v>652</v>
      </c>
      <c r="D271" s="1" t="s">
        <v>362</v>
      </c>
      <c r="E271" s="21">
        <v>733</v>
      </c>
      <c r="F271" s="9">
        <v>128</v>
      </c>
      <c r="G271" s="9">
        <v>4</v>
      </c>
      <c r="H271" s="10">
        <v>44757</v>
      </c>
      <c r="I271" s="11" t="s">
        <v>322</v>
      </c>
    </row>
    <row r="272" spans="1:9" x14ac:dyDescent="0.3">
      <c r="A272" s="8">
        <f>IF(B272&lt;&gt;"",ROWS($B$6:B272),"")</f>
        <v>267</v>
      </c>
      <c r="B272" s="1" t="s">
        <v>653</v>
      </c>
      <c r="C272" s="1" t="s">
        <v>654</v>
      </c>
      <c r="D272" s="1" t="s">
        <v>655</v>
      </c>
      <c r="E272" s="21">
        <v>724</v>
      </c>
      <c r="F272" s="9">
        <v>341</v>
      </c>
      <c r="G272" s="9">
        <v>1</v>
      </c>
      <c r="H272" s="10">
        <v>43574</v>
      </c>
      <c r="I272" s="11" t="s">
        <v>487</v>
      </c>
    </row>
    <row r="273" spans="1:9" x14ac:dyDescent="0.3">
      <c r="A273" s="8">
        <f>IF(B273&lt;&gt;"",ROWS($B$6:B273),"")</f>
        <v>268</v>
      </c>
      <c r="B273" s="1" t="s">
        <v>656</v>
      </c>
      <c r="C273" s="1" t="s">
        <v>657</v>
      </c>
      <c r="D273" s="1" t="s">
        <v>28</v>
      </c>
      <c r="E273" s="21">
        <v>668.67</v>
      </c>
      <c r="F273" s="9">
        <v>39</v>
      </c>
      <c r="G273" s="9">
        <v>1</v>
      </c>
      <c r="H273" s="10">
        <v>39654</v>
      </c>
      <c r="I273" s="11" t="s">
        <v>53</v>
      </c>
    </row>
    <row r="274" spans="1:9" x14ac:dyDescent="0.3">
      <c r="A274" s="8">
        <f>IF(B274&lt;&gt;"",ROWS($B$6:B274),"")</f>
        <v>269</v>
      </c>
      <c r="B274" s="1" t="s">
        <v>658</v>
      </c>
      <c r="C274" s="1" t="s">
        <v>659</v>
      </c>
      <c r="D274" s="1" t="s">
        <v>28</v>
      </c>
      <c r="E274" s="21">
        <v>668.67</v>
      </c>
      <c r="F274" s="9">
        <v>40</v>
      </c>
      <c r="G274" s="9">
        <v>1</v>
      </c>
      <c r="H274" s="10">
        <v>41117</v>
      </c>
      <c r="I274" s="11" t="s">
        <v>53</v>
      </c>
    </row>
    <row r="275" spans="1:9" x14ac:dyDescent="0.3">
      <c r="A275" s="8">
        <f>IF(B275&lt;&gt;"",ROWS($B$6:B275),"")</f>
        <v>270</v>
      </c>
      <c r="B275" s="1" t="s">
        <v>660</v>
      </c>
      <c r="C275" s="1" t="s">
        <v>661</v>
      </c>
      <c r="D275" s="1" t="s">
        <v>28</v>
      </c>
      <c r="E275" s="21">
        <v>668.66</v>
      </c>
      <c r="F275" s="9">
        <v>39</v>
      </c>
      <c r="G275" s="9">
        <v>1</v>
      </c>
      <c r="H275" s="10">
        <v>38520</v>
      </c>
      <c r="I275" s="11" t="s">
        <v>53</v>
      </c>
    </row>
    <row r="276" spans="1:9" x14ac:dyDescent="0.3">
      <c r="A276" s="8">
        <f>IF(B276&lt;&gt;"",ROWS($B$6:B276),"")</f>
        <v>271</v>
      </c>
      <c r="B276" s="1" t="s">
        <v>662</v>
      </c>
      <c r="C276" s="1" t="s">
        <v>663</v>
      </c>
      <c r="D276" s="1" t="s">
        <v>28</v>
      </c>
      <c r="E276" s="21">
        <v>660</v>
      </c>
      <c r="F276" s="9">
        <v>132</v>
      </c>
      <c r="G276" s="9">
        <v>1</v>
      </c>
      <c r="H276" s="10">
        <v>44323</v>
      </c>
      <c r="I276" s="11" t="s">
        <v>32</v>
      </c>
    </row>
    <row r="277" spans="1:9" x14ac:dyDescent="0.3">
      <c r="A277" s="8">
        <f>IF(B277&lt;&gt;"",ROWS($B$6:B277),"")</f>
        <v>272</v>
      </c>
      <c r="B277" s="1" t="s">
        <v>664</v>
      </c>
      <c r="C277" s="1" t="s">
        <v>665</v>
      </c>
      <c r="D277" s="1" t="s">
        <v>666</v>
      </c>
      <c r="E277" s="21">
        <v>639.91999999999996</v>
      </c>
      <c r="F277" s="9">
        <v>260</v>
      </c>
      <c r="G277" s="9">
        <v>2</v>
      </c>
      <c r="H277" s="10">
        <v>44358</v>
      </c>
      <c r="I277" s="11" t="s">
        <v>38</v>
      </c>
    </row>
    <row r="278" spans="1:9" x14ac:dyDescent="0.3">
      <c r="A278" s="8">
        <f>IF(B278&lt;&gt;"",ROWS($B$6:B278),"")</f>
        <v>273</v>
      </c>
      <c r="B278" s="1" t="s">
        <v>667</v>
      </c>
      <c r="C278" s="1" t="s">
        <v>668</v>
      </c>
      <c r="D278" s="1" t="s">
        <v>28</v>
      </c>
      <c r="E278" s="21">
        <v>638.20000000000005</v>
      </c>
      <c r="F278" s="9">
        <v>158</v>
      </c>
      <c r="G278" s="9">
        <v>1</v>
      </c>
      <c r="H278" s="10">
        <v>44456</v>
      </c>
      <c r="I278" s="11" t="s">
        <v>53</v>
      </c>
    </row>
    <row r="279" spans="1:9" x14ac:dyDescent="0.3">
      <c r="A279" s="8">
        <f>IF(B279&lt;&gt;"",ROWS($B$6:B279),"")</f>
        <v>274</v>
      </c>
      <c r="B279" s="1" t="s">
        <v>669</v>
      </c>
      <c r="C279" s="1" t="s">
        <v>670</v>
      </c>
      <c r="D279" s="1" t="s">
        <v>60</v>
      </c>
      <c r="E279" s="21">
        <v>633</v>
      </c>
      <c r="F279" s="9">
        <v>113</v>
      </c>
      <c r="G279" s="9">
        <v>2</v>
      </c>
      <c r="H279" s="10">
        <v>44554</v>
      </c>
      <c r="I279" s="11" t="s">
        <v>112</v>
      </c>
    </row>
    <row r="280" spans="1:9" x14ac:dyDescent="0.3">
      <c r="A280" s="8">
        <f>IF(B280&lt;&gt;"",ROWS($B$6:B280),"")</f>
        <v>275</v>
      </c>
      <c r="B280" s="1" t="s">
        <v>671</v>
      </c>
      <c r="C280" s="1" t="s">
        <v>672</v>
      </c>
      <c r="D280" s="1" t="s">
        <v>821</v>
      </c>
      <c r="E280" s="21">
        <v>633</v>
      </c>
      <c r="F280" s="9">
        <v>187</v>
      </c>
      <c r="G280" s="9">
        <v>1</v>
      </c>
      <c r="H280" s="10">
        <v>42988</v>
      </c>
      <c r="I280" s="11" t="s">
        <v>377</v>
      </c>
    </row>
    <row r="281" spans="1:9" x14ac:dyDescent="0.3">
      <c r="A281" s="8">
        <f>IF(B281&lt;&gt;"",ROWS($B$6:B281),"")</f>
        <v>276</v>
      </c>
      <c r="B281" s="1" t="s">
        <v>673</v>
      </c>
      <c r="C281" s="1" t="s">
        <v>674</v>
      </c>
      <c r="D281" s="1" t="s">
        <v>226</v>
      </c>
      <c r="E281" s="21">
        <v>621</v>
      </c>
      <c r="F281" s="9">
        <v>115</v>
      </c>
      <c r="G281" s="9">
        <v>4</v>
      </c>
      <c r="H281" s="10">
        <v>44918</v>
      </c>
      <c r="I281" s="11" t="s">
        <v>322</v>
      </c>
    </row>
    <row r="282" spans="1:9" x14ac:dyDescent="0.3">
      <c r="A282" s="8">
        <f>IF(B282&lt;&gt;"",ROWS($B$6:B282),"")</f>
        <v>277</v>
      </c>
      <c r="B282" s="1" t="s">
        <v>675</v>
      </c>
      <c r="C282" s="1" t="s">
        <v>676</v>
      </c>
      <c r="D282" s="1" t="s">
        <v>226</v>
      </c>
      <c r="E282" s="21">
        <v>614.22</v>
      </c>
      <c r="F282" s="9">
        <v>150</v>
      </c>
      <c r="G282" s="9">
        <v>9</v>
      </c>
      <c r="H282" s="10">
        <v>44827</v>
      </c>
      <c r="I282" s="11" t="s">
        <v>322</v>
      </c>
    </row>
    <row r="283" spans="1:9" x14ac:dyDescent="0.3">
      <c r="A283" s="8">
        <f>IF(B283&lt;&gt;"",ROWS($B$6:B283),"")</f>
        <v>278</v>
      </c>
      <c r="B283" s="1" t="s">
        <v>677</v>
      </c>
      <c r="C283" s="1" t="s">
        <v>678</v>
      </c>
      <c r="D283" s="1" t="s">
        <v>679</v>
      </c>
      <c r="E283" s="21">
        <v>605.5</v>
      </c>
      <c r="F283" s="9">
        <v>249</v>
      </c>
      <c r="G283" s="9">
        <v>2</v>
      </c>
      <c r="H283" s="10">
        <v>43791</v>
      </c>
      <c r="I283" s="11" t="s">
        <v>95</v>
      </c>
    </row>
    <row r="284" spans="1:9" x14ac:dyDescent="0.3">
      <c r="A284" s="8">
        <f>IF(B284&lt;&gt;"",ROWS($B$6:B284),"")</f>
        <v>279</v>
      </c>
      <c r="B284" s="1" t="s">
        <v>680</v>
      </c>
      <c r="C284" s="1" t="s">
        <v>681</v>
      </c>
      <c r="D284" s="1" t="s">
        <v>682</v>
      </c>
      <c r="E284" s="21">
        <v>602.5</v>
      </c>
      <c r="F284" s="9">
        <v>105</v>
      </c>
      <c r="G284" s="9">
        <v>1</v>
      </c>
      <c r="H284" s="10">
        <v>43336</v>
      </c>
      <c r="I284" s="11" t="s">
        <v>635</v>
      </c>
    </row>
    <row r="285" spans="1:9" x14ac:dyDescent="0.3">
      <c r="A285" s="8">
        <f>IF(B285&lt;&gt;"",ROWS($B$6:B285),"")</f>
        <v>280</v>
      </c>
      <c r="B285" s="1" t="s">
        <v>683</v>
      </c>
      <c r="C285" s="1" t="s">
        <v>684</v>
      </c>
      <c r="D285" s="1" t="s">
        <v>433</v>
      </c>
      <c r="E285" s="21">
        <v>600</v>
      </c>
      <c r="F285" s="9">
        <v>157</v>
      </c>
      <c r="G285" s="9">
        <v>1</v>
      </c>
      <c r="H285" s="10">
        <v>44007</v>
      </c>
      <c r="I285" s="11" t="s">
        <v>487</v>
      </c>
    </row>
    <row r="286" spans="1:9" x14ac:dyDescent="0.3">
      <c r="A286" s="8">
        <f>IF(B286&lt;&gt;"",ROWS($B$6:B286),"")</f>
        <v>281</v>
      </c>
      <c r="B286" s="1" t="s">
        <v>685</v>
      </c>
      <c r="C286" s="1" t="s">
        <v>686</v>
      </c>
      <c r="D286" s="1" t="s">
        <v>192</v>
      </c>
      <c r="E286" s="21">
        <v>594</v>
      </c>
      <c r="F286" s="9">
        <v>340</v>
      </c>
      <c r="G286" s="9">
        <v>1</v>
      </c>
      <c r="H286" s="10">
        <v>44428</v>
      </c>
      <c r="I286" s="11" t="s">
        <v>487</v>
      </c>
    </row>
    <row r="287" spans="1:9" x14ac:dyDescent="0.3">
      <c r="A287" s="8">
        <f>IF(B287&lt;&gt;"",ROWS($B$6:B287),"")</f>
        <v>282</v>
      </c>
      <c r="B287" s="1" t="s">
        <v>687</v>
      </c>
      <c r="C287" s="1" t="s">
        <v>688</v>
      </c>
      <c r="D287" s="1" t="s">
        <v>28</v>
      </c>
      <c r="E287" s="21">
        <v>590</v>
      </c>
      <c r="F287" s="9">
        <v>136</v>
      </c>
      <c r="G287" s="9">
        <v>3</v>
      </c>
      <c r="H287" s="10">
        <v>44540</v>
      </c>
      <c r="I287" s="11" t="s">
        <v>32</v>
      </c>
    </row>
    <row r="288" spans="1:9" x14ac:dyDescent="0.3">
      <c r="A288" s="8">
        <f>IF(B288&lt;&gt;"",ROWS($B$6:B288),"")</f>
        <v>283</v>
      </c>
      <c r="B288" s="1" t="s">
        <v>689</v>
      </c>
      <c r="C288" s="1" t="s">
        <v>690</v>
      </c>
      <c r="D288" s="1" t="s">
        <v>166</v>
      </c>
      <c r="E288" s="21">
        <v>574</v>
      </c>
      <c r="F288" s="9">
        <v>172</v>
      </c>
      <c r="G288" s="9">
        <v>1</v>
      </c>
      <c r="H288" s="10">
        <v>42301</v>
      </c>
      <c r="I288" s="11" t="s">
        <v>377</v>
      </c>
    </row>
    <row r="289" spans="1:9" x14ac:dyDescent="0.3">
      <c r="A289" s="8">
        <f>IF(B289&lt;&gt;"",ROWS($B$6:B289),"")</f>
        <v>284</v>
      </c>
      <c r="B289" s="1" t="s">
        <v>691</v>
      </c>
      <c r="C289" s="1" t="s">
        <v>692</v>
      </c>
      <c r="D289" s="1" t="s">
        <v>587</v>
      </c>
      <c r="E289" s="21">
        <v>570</v>
      </c>
      <c r="F289" s="9">
        <v>139</v>
      </c>
      <c r="G289" s="9">
        <v>1</v>
      </c>
      <c r="H289" s="10">
        <v>43588</v>
      </c>
      <c r="I289" s="11" t="s">
        <v>487</v>
      </c>
    </row>
    <row r="290" spans="1:9" x14ac:dyDescent="0.3">
      <c r="A290" s="8">
        <f>IF(B290&lt;&gt;"",ROWS($B$6:B290),"")</f>
        <v>285</v>
      </c>
      <c r="B290" s="1" t="s">
        <v>693</v>
      </c>
      <c r="C290" s="1" t="s">
        <v>694</v>
      </c>
      <c r="D290" s="1" t="s">
        <v>294</v>
      </c>
      <c r="E290" s="21">
        <v>552</v>
      </c>
      <c r="F290" s="9">
        <v>217</v>
      </c>
      <c r="G290" s="9">
        <v>1</v>
      </c>
      <c r="H290" s="10">
        <v>44658</v>
      </c>
      <c r="I290" s="11" t="s">
        <v>487</v>
      </c>
    </row>
    <row r="291" spans="1:9" x14ac:dyDescent="0.3">
      <c r="A291" s="8">
        <f>IF(B291&lt;&gt;"",ROWS($B$6:B291),"")</f>
        <v>286</v>
      </c>
      <c r="B291" s="1" t="s">
        <v>695</v>
      </c>
      <c r="C291" s="1" t="s">
        <v>696</v>
      </c>
      <c r="D291" s="1" t="s">
        <v>486</v>
      </c>
      <c r="E291" s="21">
        <v>528</v>
      </c>
      <c r="F291" s="9">
        <v>267</v>
      </c>
      <c r="G291" s="9">
        <v>1</v>
      </c>
      <c r="H291" s="10">
        <v>44894</v>
      </c>
      <c r="I291" s="11" t="s">
        <v>487</v>
      </c>
    </row>
    <row r="292" spans="1:9" x14ac:dyDescent="0.3">
      <c r="A292" s="8">
        <f>IF(B292&lt;&gt;"",ROWS($B$6:B292),"")</f>
        <v>287</v>
      </c>
      <c r="B292" s="1" t="s">
        <v>697</v>
      </c>
      <c r="C292" s="1" t="s">
        <v>698</v>
      </c>
      <c r="D292" s="1" t="s">
        <v>272</v>
      </c>
      <c r="E292" s="21">
        <v>509</v>
      </c>
      <c r="F292" s="9">
        <v>108</v>
      </c>
      <c r="G292" s="9">
        <v>2</v>
      </c>
      <c r="H292" s="10">
        <v>44477</v>
      </c>
      <c r="I292" s="11" t="s">
        <v>167</v>
      </c>
    </row>
    <row r="293" spans="1:9" x14ac:dyDescent="0.3">
      <c r="A293" s="8">
        <f>IF(B293&lt;&gt;"",ROWS($B$6:B293),"")</f>
        <v>288</v>
      </c>
      <c r="B293" s="1" t="s">
        <v>699</v>
      </c>
      <c r="C293" s="1" t="s">
        <v>700</v>
      </c>
      <c r="D293" s="1" t="s">
        <v>236</v>
      </c>
      <c r="E293" s="21">
        <v>507.37</v>
      </c>
      <c r="F293" s="9">
        <v>92</v>
      </c>
      <c r="G293" s="9">
        <v>5</v>
      </c>
      <c r="H293" s="10">
        <v>44655</v>
      </c>
      <c r="I293" s="11" t="s">
        <v>105</v>
      </c>
    </row>
    <row r="294" spans="1:9" x14ac:dyDescent="0.3">
      <c r="A294" s="8">
        <f>IF(B294&lt;&gt;"",ROWS($B$6:B294),"")</f>
        <v>289</v>
      </c>
      <c r="B294" s="1" t="s">
        <v>701</v>
      </c>
      <c r="C294" s="1" t="s">
        <v>701</v>
      </c>
      <c r="D294" s="1" t="s">
        <v>702</v>
      </c>
      <c r="E294" s="21">
        <v>484</v>
      </c>
      <c r="F294" s="9">
        <v>96</v>
      </c>
      <c r="G294" s="9">
        <v>1</v>
      </c>
      <c r="H294" s="10">
        <v>44491</v>
      </c>
      <c r="I294" s="11" t="s">
        <v>703</v>
      </c>
    </row>
    <row r="295" spans="1:9" x14ac:dyDescent="0.3">
      <c r="A295" s="8">
        <f>IF(B295&lt;&gt;"",ROWS($B$6:B295),"")</f>
        <v>290</v>
      </c>
      <c r="B295" s="1" t="s">
        <v>704</v>
      </c>
      <c r="C295" s="1" t="s">
        <v>705</v>
      </c>
      <c r="D295" s="1" t="s">
        <v>587</v>
      </c>
      <c r="E295" s="21">
        <v>478</v>
      </c>
      <c r="F295" s="9">
        <v>90</v>
      </c>
      <c r="G295" s="9">
        <v>3</v>
      </c>
      <c r="H295" s="10">
        <v>44687</v>
      </c>
      <c r="I295" s="11" t="s">
        <v>112</v>
      </c>
    </row>
    <row r="296" spans="1:9" x14ac:dyDescent="0.3">
      <c r="A296" s="8">
        <f>IF(B296&lt;&gt;"",ROWS($B$6:B296),"")</f>
        <v>291</v>
      </c>
      <c r="B296" s="1" t="s">
        <v>706</v>
      </c>
      <c r="C296" s="1" t="s">
        <v>707</v>
      </c>
      <c r="D296" s="1" t="s">
        <v>28</v>
      </c>
      <c r="E296" s="21">
        <v>467</v>
      </c>
      <c r="F296" s="9">
        <v>94</v>
      </c>
      <c r="G296" s="9">
        <v>4</v>
      </c>
      <c r="H296" s="10">
        <v>43896</v>
      </c>
      <c r="I296" s="11" t="s">
        <v>29</v>
      </c>
    </row>
    <row r="297" spans="1:9" x14ac:dyDescent="0.3">
      <c r="A297" s="8">
        <f>IF(B297&lt;&gt;"",ROWS($B$6:B297),"")</f>
        <v>292</v>
      </c>
      <c r="B297" s="1" t="s">
        <v>708</v>
      </c>
      <c r="C297" s="1" t="s">
        <v>709</v>
      </c>
      <c r="D297" s="1" t="s">
        <v>28</v>
      </c>
      <c r="E297" s="21">
        <v>467</v>
      </c>
      <c r="F297" s="9">
        <v>94</v>
      </c>
      <c r="G297" s="9">
        <v>4</v>
      </c>
      <c r="H297" s="10">
        <v>42832</v>
      </c>
      <c r="I297" s="11" t="s">
        <v>29</v>
      </c>
    </row>
    <row r="298" spans="1:9" x14ac:dyDescent="0.3">
      <c r="A298" s="8">
        <f>IF(B298&lt;&gt;"",ROWS($B$6:B298),"")</f>
        <v>293</v>
      </c>
      <c r="B298" s="1" t="s">
        <v>710</v>
      </c>
      <c r="C298" s="1" t="s">
        <v>711</v>
      </c>
      <c r="D298" s="1" t="s">
        <v>65</v>
      </c>
      <c r="E298" s="21">
        <v>467</v>
      </c>
      <c r="F298" s="9">
        <v>94</v>
      </c>
      <c r="G298" s="9">
        <v>4</v>
      </c>
      <c r="H298" s="10">
        <v>42755</v>
      </c>
      <c r="I298" s="11" t="s">
        <v>29</v>
      </c>
    </row>
    <row r="299" spans="1:9" x14ac:dyDescent="0.3">
      <c r="A299" s="8">
        <f>IF(B299&lt;&gt;"",ROWS($B$6:B299),"")</f>
        <v>294</v>
      </c>
      <c r="B299" s="1" t="s">
        <v>712</v>
      </c>
      <c r="C299" s="1" t="s">
        <v>712</v>
      </c>
      <c r="D299" s="1" t="s">
        <v>226</v>
      </c>
      <c r="E299" s="21">
        <v>458.5</v>
      </c>
      <c r="F299" s="9">
        <v>92</v>
      </c>
      <c r="G299" s="9">
        <v>1</v>
      </c>
      <c r="H299" s="10">
        <v>44484</v>
      </c>
      <c r="I299" s="11" t="s">
        <v>95</v>
      </c>
    </row>
    <row r="300" spans="1:9" x14ac:dyDescent="0.3">
      <c r="A300" s="8">
        <f>IF(B300&lt;&gt;"",ROWS($B$6:B300),"")</f>
        <v>295</v>
      </c>
      <c r="B300" s="1" t="s">
        <v>713</v>
      </c>
      <c r="C300" s="1" t="s">
        <v>714</v>
      </c>
      <c r="D300" s="1" t="s">
        <v>124</v>
      </c>
      <c r="E300" s="21">
        <v>453.35</v>
      </c>
      <c r="F300" s="9">
        <v>107</v>
      </c>
      <c r="G300" s="9">
        <v>7</v>
      </c>
      <c r="H300" s="10">
        <v>44606</v>
      </c>
      <c r="I300" s="11" t="s">
        <v>615</v>
      </c>
    </row>
    <row r="301" spans="1:9" x14ac:dyDescent="0.3">
      <c r="A301" s="8">
        <f>IF(B301&lt;&gt;"",ROWS($B$6:B301),"")</f>
        <v>296</v>
      </c>
      <c r="B301" s="1" t="s">
        <v>715</v>
      </c>
      <c r="C301" s="1" t="s">
        <v>716</v>
      </c>
      <c r="D301" s="1" t="s">
        <v>717</v>
      </c>
      <c r="E301" s="21">
        <v>440.55</v>
      </c>
      <c r="F301" s="9">
        <v>89</v>
      </c>
      <c r="G301" s="9">
        <v>7</v>
      </c>
      <c r="H301" s="10">
        <v>44606</v>
      </c>
      <c r="I301" s="11" t="s">
        <v>615</v>
      </c>
    </row>
    <row r="302" spans="1:9" x14ac:dyDescent="0.3">
      <c r="A302" s="8">
        <f>IF(B302&lt;&gt;"",ROWS($B$6:B302),"")</f>
        <v>297</v>
      </c>
      <c r="B302" s="1" t="s">
        <v>718</v>
      </c>
      <c r="C302" s="1" t="s">
        <v>719</v>
      </c>
      <c r="D302" s="1" t="s">
        <v>720</v>
      </c>
      <c r="E302" s="21">
        <v>412</v>
      </c>
      <c r="F302" s="9">
        <v>79</v>
      </c>
      <c r="G302" s="9">
        <v>2</v>
      </c>
      <c r="H302" s="10">
        <v>44638</v>
      </c>
      <c r="I302" s="11" t="s">
        <v>529</v>
      </c>
    </row>
    <row r="303" spans="1:9" x14ac:dyDescent="0.3">
      <c r="A303" s="8">
        <f>IF(B303&lt;&gt;"",ROWS($B$6:B303),"")</f>
        <v>298</v>
      </c>
      <c r="B303" s="1" t="s">
        <v>721</v>
      </c>
      <c r="C303" s="1" t="s">
        <v>722</v>
      </c>
      <c r="D303" s="1" t="s">
        <v>723</v>
      </c>
      <c r="E303" s="21">
        <v>389.15</v>
      </c>
      <c r="F303" s="9">
        <v>121</v>
      </c>
      <c r="G303" s="9">
        <v>9</v>
      </c>
      <c r="H303" s="10">
        <v>44655</v>
      </c>
      <c r="I303" s="11" t="s">
        <v>105</v>
      </c>
    </row>
    <row r="304" spans="1:9" x14ac:dyDescent="0.3">
      <c r="A304" s="8">
        <f>IF(B304&lt;&gt;"",ROWS($B$6:B304),"")</f>
        <v>299</v>
      </c>
      <c r="B304" s="1" t="s">
        <v>724</v>
      </c>
      <c r="C304" s="1" t="s">
        <v>725</v>
      </c>
      <c r="D304" s="1" t="s">
        <v>582</v>
      </c>
      <c r="E304" s="21">
        <v>386</v>
      </c>
      <c r="F304" s="9">
        <v>79</v>
      </c>
      <c r="G304" s="9">
        <v>1</v>
      </c>
      <c r="H304" s="10">
        <v>44476</v>
      </c>
      <c r="I304" s="11" t="s">
        <v>95</v>
      </c>
    </row>
    <row r="305" spans="1:9" x14ac:dyDescent="0.3">
      <c r="A305" s="8">
        <f>IF(B305&lt;&gt;"",ROWS($B$6:B305),"")</f>
        <v>300</v>
      </c>
      <c r="B305" s="1" t="s">
        <v>726</v>
      </c>
      <c r="C305" s="1" t="s">
        <v>727</v>
      </c>
      <c r="D305" s="1" t="s">
        <v>486</v>
      </c>
      <c r="E305" s="21">
        <v>367.77</v>
      </c>
      <c r="F305" s="9">
        <v>89</v>
      </c>
      <c r="G305" s="9">
        <v>7</v>
      </c>
      <c r="H305" s="10">
        <v>44606</v>
      </c>
      <c r="I305" s="11" t="s">
        <v>615</v>
      </c>
    </row>
    <row r="306" spans="1:9" x14ac:dyDescent="0.3">
      <c r="A306" s="8">
        <f>IF(B306&lt;&gt;"",ROWS($B$6:B306),"")</f>
        <v>301</v>
      </c>
      <c r="B306" s="1" t="s">
        <v>728</v>
      </c>
      <c r="C306" s="1" t="s">
        <v>729</v>
      </c>
      <c r="D306" s="1" t="s">
        <v>730</v>
      </c>
      <c r="E306" s="21">
        <v>364.53</v>
      </c>
      <c r="F306" s="9">
        <v>80</v>
      </c>
      <c r="G306" s="9">
        <v>8</v>
      </c>
      <c r="H306" s="10">
        <v>44606</v>
      </c>
      <c r="I306" s="11" t="s">
        <v>615</v>
      </c>
    </row>
    <row r="307" spans="1:9" x14ac:dyDescent="0.3">
      <c r="A307" s="8">
        <f>IF(B307&lt;&gt;"",ROWS($B$6:B307),"")</f>
        <v>302</v>
      </c>
      <c r="B307" s="1" t="s">
        <v>731</v>
      </c>
      <c r="C307" s="1" t="s">
        <v>732</v>
      </c>
      <c r="D307" s="1" t="s">
        <v>192</v>
      </c>
      <c r="E307" s="21">
        <v>364</v>
      </c>
      <c r="F307" s="9">
        <v>135</v>
      </c>
      <c r="G307" s="9">
        <v>1</v>
      </c>
      <c r="H307" s="10">
        <v>44533</v>
      </c>
      <c r="I307" s="11" t="s">
        <v>487</v>
      </c>
    </row>
    <row r="308" spans="1:9" x14ac:dyDescent="0.3">
      <c r="A308" s="8">
        <f>IF(B308&lt;&gt;"",ROWS($B$6:B308),"")</f>
        <v>303</v>
      </c>
      <c r="B308" s="1" t="s">
        <v>733</v>
      </c>
      <c r="C308" s="1" t="s">
        <v>734</v>
      </c>
      <c r="D308" s="1" t="s">
        <v>735</v>
      </c>
      <c r="E308" s="21">
        <v>321.26</v>
      </c>
      <c r="F308" s="9">
        <v>74</v>
      </c>
      <c r="G308" s="9">
        <v>1</v>
      </c>
      <c r="H308" s="10">
        <v>44547</v>
      </c>
      <c r="I308" s="11" t="s">
        <v>42</v>
      </c>
    </row>
    <row r="309" spans="1:9" x14ac:dyDescent="0.3">
      <c r="A309" s="8">
        <f>IF(B309&lt;&gt;"",ROWS($B$6:B309),"")</f>
        <v>304</v>
      </c>
      <c r="B309" s="1" t="s">
        <v>736</v>
      </c>
      <c r="C309" s="1" t="s">
        <v>737</v>
      </c>
      <c r="D309" s="1" t="s">
        <v>226</v>
      </c>
      <c r="E309" s="21">
        <v>300</v>
      </c>
      <c r="F309" s="9">
        <v>200</v>
      </c>
      <c r="G309" s="9">
        <v>1</v>
      </c>
      <c r="H309" s="10">
        <v>44106</v>
      </c>
      <c r="I309" s="11" t="s">
        <v>95</v>
      </c>
    </row>
    <row r="310" spans="1:9" x14ac:dyDescent="0.3">
      <c r="A310" s="8">
        <f>IF(B310&lt;&gt;"",ROWS($B$6:B310),"")</f>
        <v>305</v>
      </c>
      <c r="B310" s="32" t="s">
        <v>738</v>
      </c>
      <c r="C310" s="1" t="s">
        <v>739</v>
      </c>
      <c r="D310" s="32" t="s">
        <v>655</v>
      </c>
      <c r="E310" s="33">
        <v>300</v>
      </c>
      <c r="F310" s="34">
        <v>180</v>
      </c>
      <c r="G310" s="34">
        <v>1</v>
      </c>
      <c r="H310" s="35">
        <v>43518</v>
      </c>
      <c r="I310" s="36" t="s">
        <v>95</v>
      </c>
    </row>
    <row r="311" spans="1:9" x14ac:dyDescent="0.3">
      <c r="A311" s="8">
        <f>IF(B311&lt;&gt;"",ROWS($B$6:B311),"")</f>
        <v>306</v>
      </c>
      <c r="B311" s="32" t="s">
        <v>740</v>
      </c>
      <c r="C311" s="1" t="s">
        <v>741</v>
      </c>
      <c r="D311" s="32" t="s">
        <v>124</v>
      </c>
      <c r="E311" s="33">
        <v>285</v>
      </c>
      <c r="F311" s="34">
        <v>51</v>
      </c>
      <c r="G311" s="34">
        <v>1</v>
      </c>
      <c r="H311" s="35">
        <v>44421</v>
      </c>
      <c r="I311" s="36" t="s">
        <v>167</v>
      </c>
    </row>
    <row r="312" spans="1:9" x14ac:dyDescent="0.3">
      <c r="A312" s="8">
        <f>IF(B312&lt;&gt;"",ROWS($B$6:B312),"")</f>
        <v>307</v>
      </c>
      <c r="B312" s="32" t="s">
        <v>742</v>
      </c>
      <c r="C312" s="1" t="s">
        <v>743</v>
      </c>
      <c r="D312" s="32" t="s">
        <v>587</v>
      </c>
      <c r="E312" s="33">
        <v>270</v>
      </c>
      <c r="F312" s="34">
        <v>54</v>
      </c>
      <c r="G312" s="34">
        <v>1</v>
      </c>
      <c r="H312" s="35">
        <v>44350</v>
      </c>
      <c r="I312" s="36" t="s">
        <v>377</v>
      </c>
    </row>
    <row r="313" spans="1:9" x14ac:dyDescent="0.3">
      <c r="A313" s="8">
        <f>IF(B313&lt;&gt;"",ROWS($B$6:B313),"")</f>
        <v>308</v>
      </c>
      <c r="B313" s="32" t="s">
        <v>744</v>
      </c>
      <c r="C313" s="1" t="s">
        <v>744</v>
      </c>
      <c r="D313" s="32" t="s">
        <v>34</v>
      </c>
      <c r="E313" s="33">
        <v>258</v>
      </c>
      <c r="F313" s="34">
        <v>76</v>
      </c>
      <c r="G313" s="34">
        <v>2</v>
      </c>
      <c r="H313" s="35">
        <v>44533</v>
      </c>
      <c r="I313" s="36" t="s">
        <v>83</v>
      </c>
    </row>
    <row r="314" spans="1:9" x14ac:dyDescent="0.3">
      <c r="A314" s="8">
        <f>IF(B314&lt;&gt;"",ROWS($B$6:B314),"")</f>
        <v>309</v>
      </c>
      <c r="B314" s="32" t="s">
        <v>745</v>
      </c>
      <c r="C314" s="1" t="s">
        <v>746</v>
      </c>
      <c r="D314" s="32" t="s">
        <v>192</v>
      </c>
      <c r="E314" s="33">
        <v>247</v>
      </c>
      <c r="F314" s="34">
        <v>57</v>
      </c>
      <c r="G314" s="34">
        <v>8</v>
      </c>
      <c r="H314" s="35">
        <v>44606</v>
      </c>
      <c r="I314" s="36" t="s">
        <v>615</v>
      </c>
    </row>
    <row r="315" spans="1:9" x14ac:dyDescent="0.3">
      <c r="A315" s="8">
        <f>IF(B315&lt;&gt;"",ROWS($B$6:B315),"")</f>
        <v>310</v>
      </c>
      <c r="B315" s="32" t="s">
        <v>747</v>
      </c>
      <c r="C315" s="1" t="s">
        <v>748</v>
      </c>
      <c r="D315" s="32" t="s">
        <v>749</v>
      </c>
      <c r="E315" s="33">
        <v>245</v>
      </c>
      <c r="F315" s="34">
        <v>41</v>
      </c>
      <c r="G315" s="34">
        <v>2</v>
      </c>
      <c r="H315" s="35">
        <v>44652</v>
      </c>
      <c r="I315" s="36" t="s">
        <v>529</v>
      </c>
    </row>
    <row r="316" spans="1:9" x14ac:dyDescent="0.3">
      <c r="A316" s="8">
        <f>IF(B316&lt;&gt;"",ROWS($B$6:B316),"")</f>
        <v>311</v>
      </c>
      <c r="B316" s="32" t="s">
        <v>750</v>
      </c>
      <c r="C316" s="1" t="s">
        <v>751</v>
      </c>
      <c r="D316" s="32" t="s">
        <v>752</v>
      </c>
      <c r="E316" s="33">
        <v>219.5</v>
      </c>
      <c r="F316" s="34">
        <v>56</v>
      </c>
      <c r="G316" s="34">
        <v>6</v>
      </c>
      <c r="H316" s="35">
        <v>44693</v>
      </c>
      <c r="I316" s="36" t="s">
        <v>615</v>
      </c>
    </row>
    <row r="317" spans="1:9" x14ac:dyDescent="0.3">
      <c r="A317" s="8">
        <f>IF(B317&lt;&gt;"",ROWS($B$6:B317),"")</f>
        <v>312</v>
      </c>
      <c r="B317" s="32" t="s">
        <v>753</v>
      </c>
      <c r="C317" s="1" t="s">
        <v>754</v>
      </c>
      <c r="D317" s="32" t="s">
        <v>236</v>
      </c>
      <c r="E317" s="33">
        <v>218</v>
      </c>
      <c r="F317" s="34">
        <v>61</v>
      </c>
      <c r="G317" s="34">
        <v>1</v>
      </c>
      <c r="H317" s="35">
        <v>43574</v>
      </c>
      <c r="I317" s="36" t="s">
        <v>105</v>
      </c>
    </row>
    <row r="318" spans="1:9" x14ac:dyDescent="0.3">
      <c r="A318" s="8">
        <f>IF(B318&lt;&gt;"",ROWS($B$6:B318),"")</f>
        <v>313</v>
      </c>
      <c r="B318" s="32" t="s">
        <v>755</v>
      </c>
      <c r="C318" s="1" t="s">
        <v>756</v>
      </c>
      <c r="D318" s="32" t="s">
        <v>339</v>
      </c>
      <c r="E318" s="33">
        <v>210</v>
      </c>
      <c r="F318" s="34">
        <v>70</v>
      </c>
      <c r="G318" s="34">
        <v>1</v>
      </c>
      <c r="H318" s="35">
        <v>44008</v>
      </c>
      <c r="I318" s="36" t="s">
        <v>105</v>
      </c>
    </row>
    <row r="319" spans="1:9" x14ac:dyDescent="0.3">
      <c r="A319" s="8">
        <f>IF(B319&lt;&gt;"",ROWS($B$6:B319),"")</f>
        <v>314</v>
      </c>
      <c r="B319" s="32" t="s">
        <v>757</v>
      </c>
      <c r="C319" s="1" t="s">
        <v>758</v>
      </c>
      <c r="D319" s="32" t="s">
        <v>759</v>
      </c>
      <c r="E319" s="33">
        <v>200.25</v>
      </c>
      <c r="F319" s="34">
        <v>40</v>
      </c>
      <c r="G319" s="34">
        <v>1</v>
      </c>
      <c r="H319" s="35">
        <v>43182</v>
      </c>
      <c r="I319" s="36" t="s">
        <v>368</v>
      </c>
    </row>
    <row r="320" spans="1:9" x14ac:dyDescent="0.3">
      <c r="A320" s="8">
        <f>IF(B320&lt;&gt;"",ROWS($B$6:B320),"")</f>
        <v>315</v>
      </c>
      <c r="B320" s="32" t="s">
        <v>760</v>
      </c>
      <c r="C320" s="1" t="s">
        <v>761</v>
      </c>
      <c r="D320" s="32" t="s">
        <v>762</v>
      </c>
      <c r="E320" s="33">
        <v>179</v>
      </c>
      <c r="F320" s="34">
        <v>39</v>
      </c>
      <c r="G320" s="34">
        <v>2</v>
      </c>
      <c r="H320" s="35">
        <v>44519</v>
      </c>
      <c r="I320" s="36" t="s">
        <v>322</v>
      </c>
    </row>
    <row r="321" spans="1:9" x14ac:dyDescent="0.3">
      <c r="A321" s="8">
        <f>IF(B321&lt;&gt;"",ROWS($B$6:B321),"")</f>
        <v>316</v>
      </c>
      <c r="B321" s="32" t="s">
        <v>763</v>
      </c>
      <c r="C321" s="1" t="s">
        <v>763</v>
      </c>
      <c r="D321" s="32" t="s">
        <v>34</v>
      </c>
      <c r="E321" s="33">
        <v>179</v>
      </c>
      <c r="F321" s="34">
        <v>53</v>
      </c>
      <c r="G321" s="34">
        <v>1</v>
      </c>
      <c r="H321" s="35">
        <v>43574</v>
      </c>
      <c r="I321" s="36" t="s">
        <v>105</v>
      </c>
    </row>
    <row r="322" spans="1:9" x14ac:dyDescent="0.3">
      <c r="A322" s="8">
        <f>IF(B322&lt;&gt;"",ROWS($B$6:B322),"")</f>
        <v>317</v>
      </c>
      <c r="B322" s="32" t="s">
        <v>764</v>
      </c>
      <c r="C322" s="1" t="s">
        <v>765</v>
      </c>
      <c r="D322" s="32" t="s">
        <v>121</v>
      </c>
      <c r="E322" s="33">
        <v>146</v>
      </c>
      <c r="F322" s="34">
        <v>31</v>
      </c>
      <c r="G322" s="34">
        <v>1</v>
      </c>
      <c r="H322" s="35">
        <v>43749</v>
      </c>
      <c r="I322" s="36" t="s">
        <v>105</v>
      </c>
    </row>
    <row r="323" spans="1:9" x14ac:dyDescent="0.3">
      <c r="A323" s="8">
        <f>IF(B323&lt;&gt;"",ROWS($B$6:B323),"")</f>
        <v>318</v>
      </c>
      <c r="B323" s="32" t="s">
        <v>766</v>
      </c>
      <c r="C323" s="1" t="s">
        <v>767</v>
      </c>
      <c r="D323" s="32" t="s">
        <v>28</v>
      </c>
      <c r="E323" s="33">
        <v>145</v>
      </c>
      <c r="F323" s="34">
        <v>29</v>
      </c>
      <c r="G323" s="34">
        <v>1</v>
      </c>
      <c r="H323" s="35">
        <v>44484</v>
      </c>
      <c r="I323" s="36" t="s">
        <v>32</v>
      </c>
    </row>
    <row r="324" spans="1:9" x14ac:dyDescent="0.3">
      <c r="A324" s="8">
        <f>IF(B324&lt;&gt;"",ROWS($B$6:B324),"")</f>
        <v>319</v>
      </c>
      <c r="B324" s="32" t="s">
        <v>768</v>
      </c>
      <c r="C324" s="1" t="s">
        <v>769</v>
      </c>
      <c r="D324" s="32" t="s">
        <v>28</v>
      </c>
      <c r="E324" s="33">
        <v>130</v>
      </c>
      <c r="F324" s="34">
        <v>26</v>
      </c>
      <c r="G324" s="34">
        <v>1</v>
      </c>
      <c r="H324" s="35">
        <v>43525</v>
      </c>
      <c r="I324" s="36" t="s">
        <v>770</v>
      </c>
    </row>
    <row r="325" spans="1:9" x14ac:dyDescent="0.3">
      <c r="A325" s="8">
        <f>IF(B325&lt;&gt;"",ROWS($B$6:B325),"")</f>
        <v>320</v>
      </c>
      <c r="B325" s="32" t="s">
        <v>771</v>
      </c>
      <c r="C325" s="1" t="s">
        <v>772</v>
      </c>
      <c r="D325" s="32" t="s">
        <v>226</v>
      </c>
      <c r="E325" s="33">
        <v>125.65</v>
      </c>
      <c r="F325" s="34">
        <v>25</v>
      </c>
      <c r="G325" s="34">
        <v>1</v>
      </c>
      <c r="H325" s="35">
        <v>43987</v>
      </c>
      <c r="I325" s="36" t="s">
        <v>105</v>
      </c>
    </row>
    <row r="326" spans="1:9" x14ac:dyDescent="0.3">
      <c r="A326" s="8">
        <f>IF(B326&lt;&gt;"",ROWS($B$6:B326),"")</f>
        <v>321</v>
      </c>
      <c r="B326" s="32" t="s">
        <v>773</v>
      </c>
      <c r="C326" s="1" t="s">
        <v>774</v>
      </c>
      <c r="D326" s="32" t="s">
        <v>582</v>
      </c>
      <c r="E326" s="33">
        <v>120</v>
      </c>
      <c r="F326" s="34">
        <v>30</v>
      </c>
      <c r="G326" s="34">
        <v>2</v>
      </c>
      <c r="H326" s="35">
        <v>44547</v>
      </c>
      <c r="I326" s="36" t="s">
        <v>775</v>
      </c>
    </row>
    <row r="327" spans="1:9" x14ac:dyDescent="0.3">
      <c r="A327" s="8">
        <f>IF(B327&lt;&gt;"",ROWS($B$6:B327),"")</f>
        <v>322</v>
      </c>
      <c r="B327" s="32" t="s">
        <v>776</v>
      </c>
      <c r="C327" s="1" t="s">
        <v>776</v>
      </c>
      <c r="D327" s="32" t="s">
        <v>777</v>
      </c>
      <c r="E327" s="33">
        <v>101.5</v>
      </c>
      <c r="F327" s="34">
        <v>30</v>
      </c>
      <c r="G327" s="34">
        <v>1</v>
      </c>
      <c r="H327" s="35">
        <v>43560</v>
      </c>
      <c r="I327" s="36" t="s">
        <v>105</v>
      </c>
    </row>
    <row r="328" spans="1:9" x14ac:dyDescent="0.3">
      <c r="A328" s="8">
        <f>IF(B328&lt;&gt;"",ROWS($B$6:B328),"")</f>
        <v>323</v>
      </c>
      <c r="B328" s="32" t="s">
        <v>778</v>
      </c>
      <c r="C328" s="1" t="s">
        <v>779</v>
      </c>
      <c r="D328" s="32" t="s">
        <v>28</v>
      </c>
      <c r="E328" s="33">
        <v>100.25</v>
      </c>
      <c r="F328" s="34">
        <v>20</v>
      </c>
      <c r="G328" s="34">
        <v>1</v>
      </c>
      <c r="H328" s="35">
        <v>43595</v>
      </c>
      <c r="I328" s="36" t="s">
        <v>207</v>
      </c>
    </row>
    <row r="329" spans="1:9" x14ac:dyDescent="0.3">
      <c r="A329" s="8">
        <f>IF(B329&lt;&gt;"",ROWS($B$6:B329),"")</f>
        <v>324</v>
      </c>
      <c r="B329" s="32" t="s">
        <v>780</v>
      </c>
      <c r="C329" s="1" t="s">
        <v>781</v>
      </c>
      <c r="D329" s="32" t="s">
        <v>226</v>
      </c>
      <c r="E329" s="33">
        <v>98</v>
      </c>
      <c r="F329" s="34">
        <v>18</v>
      </c>
      <c r="G329" s="34">
        <v>1</v>
      </c>
      <c r="H329" s="35">
        <v>44316</v>
      </c>
      <c r="I329" s="36" t="s">
        <v>105</v>
      </c>
    </row>
    <row r="330" spans="1:9" x14ac:dyDescent="0.3">
      <c r="A330" s="8">
        <f>IF(B330&lt;&gt;"",ROWS($B$6:B330),"")</f>
        <v>325</v>
      </c>
      <c r="B330" s="32" t="s">
        <v>782</v>
      </c>
      <c r="C330" s="1" t="s">
        <v>783</v>
      </c>
      <c r="D330" s="32" t="s">
        <v>784</v>
      </c>
      <c r="E330" s="33">
        <v>94.7</v>
      </c>
      <c r="F330" s="34">
        <v>29</v>
      </c>
      <c r="G330" s="34">
        <v>7</v>
      </c>
      <c r="H330" s="35">
        <v>44606</v>
      </c>
      <c r="I330" s="36" t="s">
        <v>615</v>
      </c>
    </row>
    <row r="331" spans="1:9" x14ac:dyDescent="0.3">
      <c r="A331" s="8">
        <f>IF(B331&lt;&gt;"",ROWS($B$6:B331),"")</f>
        <v>326</v>
      </c>
      <c r="B331" s="32" t="s">
        <v>785</v>
      </c>
      <c r="C331" s="1" t="s">
        <v>786</v>
      </c>
      <c r="D331" s="32" t="s">
        <v>121</v>
      </c>
      <c r="E331" s="33">
        <v>93</v>
      </c>
      <c r="F331" s="34">
        <v>15</v>
      </c>
      <c r="G331" s="34">
        <v>4</v>
      </c>
      <c r="H331" s="35">
        <v>44841</v>
      </c>
      <c r="I331" s="36" t="s">
        <v>511</v>
      </c>
    </row>
    <row r="332" spans="1:9" x14ac:dyDescent="0.3">
      <c r="A332" s="8">
        <f>IF(B332&lt;&gt;"",ROWS($B$6:B332),"")</f>
        <v>327</v>
      </c>
      <c r="B332" s="32" t="s">
        <v>787</v>
      </c>
      <c r="C332" s="1" t="s">
        <v>787</v>
      </c>
      <c r="D332" s="32" t="s">
        <v>34</v>
      </c>
      <c r="E332" s="33">
        <v>92</v>
      </c>
      <c r="F332" s="34">
        <v>23</v>
      </c>
      <c r="G332" s="34">
        <v>1</v>
      </c>
      <c r="H332" s="35">
        <v>43385</v>
      </c>
      <c r="I332" s="36" t="s">
        <v>42</v>
      </c>
    </row>
    <row r="333" spans="1:9" x14ac:dyDescent="0.3">
      <c r="A333" s="8">
        <f>IF(B333&lt;&gt;"",ROWS($B$6:B333),"")</f>
        <v>328</v>
      </c>
      <c r="B333" s="32" t="s">
        <v>788</v>
      </c>
      <c r="C333" s="1" t="s">
        <v>789</v>
      </c>
      <c r="D333" s="32" t="s">
        <v>790</v>
      </c>
      <c r="E333" s="33">
        <v>91.5</v>
      </c>
      <c r="F333" s="34">
        <v>18</v>
      </c>
      <c r="G333" s="34">
        <v>1</v>
      </c>
      <c r="H333" s="35">
        <v>43174</v>
      </c>
      <c r="I333" s="36" t="s">
        <v>105</v>
      </c>
    </row>
    <row r="334" spans="1:9" x14ac:dyDescent="0.3">
      <c r="A334" s="8">
        <f>IF(B334&lt;&gt;"",ROWS($B$6:B334),"")</f>
        <v>329</v>
      </c>
      <c r="B334" s="32" t="s">
        <v>791</v>
      </c>
      <c r="C334" s="1" t="s">
        <v>792</v>
      </c>
      <c r="D334" s="32" t="s">
        <v>226</v>
      </c>
      <c r="E334" s="33">
        <v>80</v>
      </c>
      <c r="F334" s="34">
        <v>16</v>
      </c>
      <c r="G334" s="34">
        <v>1</v>
      </c>
      <c r="H334" s="35">
        <v>43189</v>
      </c>
      <c r="I334" s="36" t="s">
        <v>105</v>
      </c>
    </row>
    <row r="335" spans="1:9" x14ac:dyDescent="0.3">
      <c r="A335" s="8">
        <f>IF(B335&lt;&gt;"",ROWS($B$6:B335),"")</f>
        <v>330</v>
      </c>
      <c r="B335" s="32" t="s">
        <v>793</v>
      </c>
      <c r="C335" s="1" t="s">
        <v>794</v>
      </c>
      <c r="D335" s="32" t="s">
        <v>124</v>
      </c>
      <c r="E335" s="33">
        <v>70</v>
      </c>
      <c r="F335" s="34">
        <v>70</v>
      </c>
      <c r="G335" s="34">
        <v>1</v>
      </c>
      <c r="H335" s="35">
        <v>43216</v>
      </c>
      <c r="I335" s="36" t="s">
        <v>487</v>
      </c>
    </row>
    <row r="336" spans="1:9" x14ac:dyDescent="0.3">
      <c r="A336" s="8">
        <f>IF(B336&lt;&gt;"",ROWS($B$6:B336),"")</f>
        <v>331</v>
      </c>
      <c r="B336" s="32" t="s">
        <v>795</v>
      </c>
      <c r="C336" s="1" t="s">
        <v>796</v>
      </c>
      <c r="D336" s="32" t="s">
        <v>328</v>
      </c>
      <c r="E336" s="33">
        <v>70</v>
      </c>
      <c r="F336" s="34">
        <v>70</v>
      </c>
      <c r="G336" s="34">
        <v>1</v>
      </c>
      <c r="H336" s="35">
        <v>43812</v>
      </c>
      <c r="I336" s="36" t="s">
        <v>487</v>
      </c>
    </row>
    <row r="337" spans="1:9" x14ac:dyDescent="0.3">
      <c r="A337" s="8">
        <f>IF(B337&lt;&gt;"",ROWS($B$6:B337),"")</f>
        <v>332</v>
      </c>
      <c r="B337" s="32" t="s">
        <v>797</v>
      </c>
      <c r="C337" s="1" t="s">
        <v>797</v>
      </c>
      <c r="D337" s="32" t="s">
        <v>226</v>
      </c>
      <c r="E337" s="33">
        <v>68.5</v>
      </c>
      <c r="F337" s="34">
        <v>15</v>
      </c>
      <c r="G337" s="34">
        <v>1</v>
      </c>
      <c r="H337" s="35">
        <v>44474</v>
      </c>
      <c r="I337" s="36" t="s">
        <v>95</v>
      </c>
    </row>
    <row r="338" spans="1:9" x14ac:dyDescent="0.3">
      <c r="A338" s="8">
        <f>IF(B338&lt;&gt;"",ROWS($B$6:B338),"")</f>
        <v>333</v>
      </c>
      <c r="B338" s="32" t="s">
        <v>798</v>
      </c>
      <c r="C338" s="1" t="s">
        <v>799</v>
      </c>
      <c r="D338" s="32" t="s">
        <v>438</v>
      </c>
      <c r="E338" s="33">
        <v>64</v>
      </c>
      <c r="F338" s="34">
        <v>18</v>
      </c>
      <c r="G338" s="34">
        <v>1</v>
      </c>
      <c r="H338" s="35">
        <v>44655</v>
      </c>
      <c r="I338" s="36" t="s">
        <v>105</v>
      </c>
    </row>
    <row r="339" spans="1:9" x14ac:dyDescent="0.3">
      <c r="A339" s="8">
        <f>IF(B339&lt;&gt;"",ROWS($B$6:B339),"")</f>
        <v>334</v>
      </c>
      <c r="B339" s="32" t="s">
        <v>800</v>
      </c>
      <c r="C339" s="1" t="s">
        <v>801</v>
      </c>
      <c r="D339" s="32" t="s">
        <v>802</v>
      </c>
      <c r="E339" s="33">
        <v>45.5</v>
      </c>
      <c r="F339" s="34">
        <v>9</v>
      </c>
      <c r="G339" s="34">
        <v>1</v>
      </c>
      <c r="H339" s="35">
        <v>42832</v>
      </c>
      <c r="I339" s="36" t="s">
        <v>105</v>
      </c>
    </row>
    <row r="340" spans="1:9" x14ac:dyDescent="0.3">
      <c r="A340" s="8">
        <f>IF(B340&lt;&gt;"",ROWS($B$6:B340),"")</f>
        <v>335</v>
      </c>
      <c r="B340" s="32" t="s">
        <v>803</v>
      </c>
      <c r="C340" s="1" t="s">
        <v>804</v>
      </c>
      <c r="D340" s="32" t="s">
        <v>805</v>
      </c>
      <c r="E340" s="33">
        <v>40</v>
      </c>
      <c r="F340" s="34">
        <v>11</v>
      </c>
      <c r="G340" s="34">
        <v>3</v>
      </c>
      <c r="H340" s="35">
        <v>44655</v>
      </c>
      <c r="I340" s="36" t="s">
        <v>105</v>
      </c>
    </row>
    <row r="341" spans="1:9" x14ac:dyDescent="0.3">
      <c r="A341" s="8">
        <f>IF(B341&lt;&gt;"",ROWS($B$6:B341),"")</f>
        <v>336</v>
      </c>
      <c r="B341" s="32" t="s">
        <v>806</v>
      </c>
      <c r="C341" s="1" t="s">
        <v>807</v>
      </c>
      <c r="D341" s="32" t="s">
        <v>124</v>
      </c>
      <c r="E341" s="33">
        <v>30</v>
      </c>
      <c r="F341" s="34">
        <v>6</v>
      </c>
      <c r="G341" s="34">
        <v>1</v>
      </c>
      <c r="H341" s="35">
        <v>44292</v>
      </c>
      <c r="I341" s="36" t="s">
        <v>105</v>
      </c>
    </row>
    <row r="342" spans="1:9" x14ac:dyDescent="0.3">
      <c r="A342" s="8">
        <f>IF(B342&lt;&gt;"",ROWS($B$6:B342),"")</f>
        <v>337</v>
      </c>
      <c r="B342" s="32" t="s">
        <v>808</v>
      </c>
      <c r="C342" s="1" t="s">
        <v>809</v>
      </c>
      <c r="D342" s="32" t="s">
        <v>810</v>
      </c>
      <c r="E342" s="33">
        <v>12</v>
      </c>
      <c r="F342" s="34">
        <v>2</v>
      </c>
      <c r="G342" s="34">
        <v>1</v>
      </c>
      <c r="H342" s="35">
        <v>44655</v>
      </c>
      <c r="I342" s="36" t="s">
        <v>105</v>
      </c>
    </row>
    <row r="343" spans="1:9" x14ac:dyDescent="0.3">
      <c r="A343" s="8">
        <f>IF(B343&lt;&gt;"",ROWS($B$6:B343),"")</f>
        <v>338</v>
      </c>
      <c r="B343" s="32" t="s">
        <v>811</v>
      </c>
      <c r="C343" s="1" t="s">
        <v>812</v>
      </c>
      <c r="D343" s="32" t="s">
        <v>206</v>
      </c>
      <c r="E343" s="33">
        <v>11.1</v>
      </c>
      <c r="F343" s="34">
        <v>2</v>
      </c>
      <c r="G343" s="34">
        <v>1</v>
      </c>
      <c r="H343" s="35">
        <v>44505</v>
      </c>
      <c r="I343" s="36" t="s">
        <v>42</v>
      </c>
    </row>
    <row r="344" spans="1:9" x14ac:dyDescent="0.3">
      <c r="A344" s="8">
        <f>IF(B344&lt;&gt;"",ROWS($B$6:B344),"")</f>
        <v>339</v>
      </c>
      <c r="B344" s="32" t="s">
        <v>813</v>
      </c>
      <c r="C344" s="1" t="s">
        <v>813</v>
      </c>
      <c r="D344" s="32" t="s">
        <v>814</v>
      </c>
      <c r="E344" s="33">
        <v>6.15</v>
      </c>
      <c r="F344" s="34">
        <v>1</v>
      </c>
      <c r="G344" s="34">
        <v>1</v>
      </c>
      <c r="H344" s="35">
        <v>44316</v>
      </c>
      <c r="I344" s="36" t="s">
        <v>105</v>
      </c>
    </row>
    <row r="345" spans="1:9" x14ac:dyDescent="0.3">
      <c r="A345" s="8">
        <f>IF(B345&lt;&gt;"",ROWS($B$6:B345),"")</f>
        <v>340</v>
      </c>
      <c r="B345" s="32" t="s">
        <v>815</v>
      </c>
      <c r="C345" s="1" t="s">
        <v>816</v>
      </c>
      <c r="D345" s="32" t="s">
        <v>124</v>
      </c>
      <c r="E345" s="33">
        <v>5</v>
      </c>
      <c r="F345" s="34">
        <v>2</v>
      </c>
      <c r="G345" s="34">
        <v>1</v>
      </c>
      <c r="H345" s="35">
        <v>44292</v>
      </c>
      <c r="I345" s="36" t="s">
        <v>105</v>
      </c>
    </row>
    <row r="346" spans="1:9" x14ac:dyDescent="0.3">
      <c r="A346" s="8">
        <f>IF(B346&lt;&gt;"",ROWS($B$6:B346),"")</f>
        <v>341</v>
      </c>
      <c r="B346" s="32" t="s">
        <v>817</v>
      </c>
      <c r="C346" s="1" t="s">
        <v>818</v>
      </c>
      <c r="D346" s="32" t="s">
        <v>819</v>
      </c>
      <c r="E346" s="33">
        <v>4</v>
      </c>
      <c r="F346" s="34">
        <v>1</v>
      </c>
      <c r="G346" s="34">
        <v>1</v>
      </c>
      <c r="H346" s="35">
        <v>44547</v>
      </c>
      <c r="I346" s="36" t="s">
        <v>83</v>
      </c>
    </row>
    <row r="347" spans="1:9" x14ac:dyDescent="0.3">
      <c r="A347" t="s">
        <v>12</v>
      </c>
      <c r="B347">
        <f>SUBTOTAL(103,_2022[Filmo pavadinimas])</f>
        <v>341</v>
      </c>
      <c r="E347" s="19">
        <f>SUBTOTAL(109,_2022[Pajamos])</f>
        <v>18099895.289999992</v>
      </c>
      <c r="F347" s="12">
        <f>SUBTOTAL(109,_2022[Žiūrovų skaičius])</f>
        <v>2993612</v>
      </c>
    </row>
    <row r="349" spans="1:9" x14ac:dyDescent="0.3">
      <c r="D349" s="2" t="s">
        <v>13</v>
      </c>
      <c r="E349" s="22" t="s">
        <v>5</v>
      </c>
      <c r="F349" s="3" t="s">
        <v>6</v>
      </c>
    </row>
    <row r="350" spans="1:9" x14ac:dyDescent="0.3">
      <c r="D350" s="1" t="s">
        <v>25</v>
      </c>
      <c r="E350" s="23">
        <f>Sausis[[#Totals],[Pajamos]]</f>
        <v>1738351.5899999996</v>
      </c>
      <c r="F350" s="44">
        <f>Sausis[[#Totals],[Žiūrovų skaičius]]</f>
        <v>278719</v>
      </c>
    </row>
    <row r="351" spans="1:9" x14ac:dyDescent="0.3">
      <c r="D351" s="1" t="s">
        <v>14</v>
      </c>
      <c r="E351" s="23">
        <f>Table3_Vasaris[[#Totals],[Pajamos]]</f>
        <v>1207375.1600000001</v>
      </c>
      <c r="F351" s="44">
        <f>Table3_Vasaris[[#Totals],[Žiūrovų skaičius]]</f>
        <v>199273</v>
      </c>
    </row>
    <row r="352" spans="1:9" x14ac:dyDescent="0.3">
      <c r="D352" s="1" t="s">
        <v>15</v>
      </c>
      <c r="E352" s="23">
        <f>Kovas[[#Totals],[Pajamos]]</f>
        <v>1047727.09</v>
      </c>
      <c r="F352" s="44">
        <f>Kovas[[#Totals],[Žiūrovų skaičius]]</f>
        <v>177135</v>
      </c>
    </row>
    <row r="353" spans="4:6" x14ac:dyDescent="0.3">
      <c r="D353" s="1" t="s">
        <v>16</v>
      </c>
      <c r="E353" s="23">
        <f>Table3_Balandis[[#Totals],[Pajamos]]</f>
        <v>1511852.5899999999</v>
      </c>
      <c r="F353" s="44">
        <f>Table3_Balandis[[#Totals],[Žiūrovų skaičius]]</f>
        <v>257001</v>
      </c>
    </row>
    <row r="354" spans="4:6" x14ac:dyDescent="0.3">
      <c r="D354" s="1" t="s">
        <v>17</v>
      </c>
      <c r="E354" s="23">
        <f>Table3_Gegužė[[#Totals],[Pajamos]]</f>
        <v>1064324.8400000001</v>
      </c>
      <c r="F354" s="44">
        <f>Table3_Gegužė[[#Totals],[Žiūrovų skaičius]]</f>
        <v>179418</v>
      </c>
    </row>
    <row r="355" spans="4:6" x14ac:dyDescent="0.3">
      <c r="D355" s="1" t="s">
        <v>18</v>
      </c>
      <c r="E355" s="23">
        <f>Table3_Birželis[[#Totals],[Pajamos]]</f>
        <v>911897.59000000032</v>
      </c>
      <c r="F355" s="44">
        <f>Table3_Birželis[[#Totals],[Žiūrovų skaičius]]</f>
        <v>169747</v>
      </c>
    </row>
    <row r="356" spans="4:6" x14ac:dyDescent="0.3">
      <c r="D356" s="1" t="s">
        <v>19</v>
      </c>
      <c r="E356" s="23">
        <f>Table3_Liepa[[#Totals],[Pajamos]]</f>
        <v>2086899.8099999998</v>
      </c>
      <c r="F356" s="44">
        <f>Table3_Liepa[[#Totals],[Žiūrovų skaičius]]</f>
        <v>352813</v>
      </c>
    </row>
    <row r="357" spans="4:6" x14ac:dyDescent="0.3">
      <c r="D357" s="1" t="s">
        <v>20</v>
      </c>
      <c r="E357" s="23">
        <f>Table3_Rugpjūtis[[#Totals],[Pajamos]]</f>
        <v>1220663.2500000002</v>
      </c>
      <c r="F357" s="44">
        <f>Table3_Rugpjūtis[[#Totals],[Žiūrovų skaičius]]</f>
        <v>213097</v>
      </c>
    </row>
    <row r="358" spans="4:6" x14ac:dyDescent="0.3">
      <c r="D358" s="1" t="s">
        <v>21</v>
      </c>
      <c r="E358" s="23">
        <f>Table3_Rugsėjis[[#Totals],[Pajamos]]</f>
        <v>1369162.75</v>
      </c>
      <c r="F358" s="44">
        <f>Table3_Rugsėjis[[#Totals],[Žiūrovų skaičius]]</f>
        <v>225311</v>
      </c>
    </row>
    <row r="359" spans="4:6" x14ac:dyDescent="0.3">
      <c r="D359" s="1" t="s">
        <v>22</v>
      </c>
      <c r="E359" s="23">
        <f>Table3_Spalis[[#Totals],[Pajamos]]</f>
        <v>1827775.9499999995</v>
      </c>
      <c r="F359" s="44">
        <f>Table3_Spalis[[#Totals],[Žiūrovų skaičius]]</f>
        <v>293682</v>
      </c>
    </row>
    <row r="360" spans="4:6" x14ac:dyDescent="0.3">
      <c r="D360" s="1" t="s">
        <v>23</v>
      </c>
      <c r="E360" s="23">
        <f>Table3_Lapkritis[[#Totals],[Pajamos]]</f>
        <v>1739297.3799999992</v>
      </c>
      <c r="F360" s="44">
        <f>Table3_Lapkritis[[#Totals],[Žiūrovų skaičius]]</f>
        <v>276613</v>
      </c>
    </row>
    <row r="361" spans="4:6" ht="15" customHeight="1" thickBot="1" x14ac:dyDescent="0.35">
      <c r="D361" s="1" t="s">
        <v>0</v>
      </c>
      <c r="E361" s="23">
        <f>Table3_Gruodis[[#Totals],[Pajamos]]</f>
        <v>2374567.29</v>
      </c>
      <c r="F361" s="44">
        <f>Table3_Gruodis[[#Totals],[Žiūrovų skaičius]]</f>
        <v>370803</v>
      </c>
    </row>
    <row r="362" spans="4:6" x14ac:dyDescent="0.3">
      <c r="D362" s="43" t="s">
        <v>24</v>
      </c>
      <c r="E362" s="24">
        <f>SUM(E350:E361)</f>
        <v>18099895.289999999</v>
      </c>
      <c r="F362" s="4">
        <f>SUM(F350:F361)</f>
        <v>2993612</v>
      </c>
    </row>
  </sheetData>
  <pageMargins left="0.75" right="0.75" top="1" bottom="1" header="0.5" footer="0.5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61"/>
  <sheetViews>
    <sheetView workbookViewId="0">
      <selection activeCell="C13" sqref="C13"/>
    </sheetView>
  </sheetViews>
  <sheetFormatPr defaultRowHeight="14.4" x14ac:dyDescent="0.3"/>
  <cols>
    <col min="1" max="1" width="8.33203125" customWidth="1"/>
    <col min="2" max="3" width="45" customWidth="1"/>
    <col min="4" max="4" width="18" customWidth="1"/>
    <col min="5" max="5" width="18" style="19" customWidth="1"/>
    <col min="6" max="7" width="18" customWidth="1"/>
    <col min="8" max="8" width="18" style="45" customWidth="1"/>
    <col min="9" max="9" width="45" customWidth="1"/>
  </cols>
  <sheetData>
    <row r="1" spans="1:9" x14ac:dyDescent="0.3">
      <c r="A1" s="13">
        <f>'2022'!A1</f>
        <v>2022</v>
      </c>
    </row>
    <row r="2" spans="1:9" x14ac:dyDescent="0.3">
      <c r="A2" s="16" t="str">
        <f>'2022'!A2</f>
        <v>Lietuvos kino teatruose rodytų filmų TOP</v>
      </c>
    </row>
    <row r="3" spans="1:9" x14ac:dyDescent="0.3">
      <c r="A3" s="16" t="s">
        <v>25</v>
      </c>
    </row>
    <row r="4" spans="1:9" x14ac:dyDescent="0.3">
      <c r="A4" s="16"/>
    </row>
    <row r="5" spans="1:9" x14ac:dyDescent="0.3">
      <c r="A5" s="5" t="s">
        <v>1</v>
      </c>
      <c r="B5" s="6" t="s">
        <v>2</v>
      </c>
      <c r="C5" s="6" t="s">
        <v>3</v>
      </c>
      <c r="D5" s="6" t="s">
        <v>4</v>
      </c>
      <c r="E5" s="20" t="s">
        <v>5</v>
      </c>
      <c r="F5" s="6" t="s">
        <v>6</v>
      </c>
      <c r="G5" s="6" t="s">
        <v>7</v>
      </c>
      <c r="H5" s="46" t="s">
        <v>8</v>
      </c>
      <c r="I5" s="7" t="s">
        <v>9</v>
      </c>
    </row>
    <row r="6" spans="1:9" x14ac:dyDescent="0.3">
      <c r="A6" s="8">
        <f>IF(B6&lt;&gt;"",ROWS($B$6:B6),"")</f>
        <v>1</v>
      </c>
      <c r="B6" s="1" t="s">
        <v>39</v>
      </c>
      <c r="C6" s="1" t="s">
        <v>39</v>
      </c>
      <c r="D6" s="1" t="s">
        <v>34</v>
      </c>
      <c r="E6" s="21">
        <v>511393.79</v>
      </c>
      <c r="F6" s="9">
        <v>71219</v>
      </c>
      <c r="G6" s="9" t="s">
        <v>822</v>
      </c>
      <c r="H6" s="47">
        <v>44561</v>
      </c>
      <c r="I6" s="11" t="s">
        <v>40</v>
      </c>
    </row>
    <row r="7" spans="1:9" x14ac:dyDescent="0.3">
      <c r="A7" s="8">
        <f>IF(B7&lt;&gt;"",ROWS($B$6:B7),"")</f>
        <v>2</v>
      </c>
      <c r="B7" s="1" t="s">
        <v>66</v>
      </c>
      <c r="C7" s="1" t="s">
        <v>67</v>
      </c>
      <c r="D7" s="1" t="s">
        <v>28</v>
      </c>
      <c r="E7" s="21">
        <v>259787.38000000006</v>
      </c>
      <c r="F7" s="9">
        <v>37871</v>
      </c>
      <c r="G7" s="9" t="s">
        <v>823</v>
      </c>
      <c r="H7" s="47">
        <v>44547</v>
      </c>
      <c r="I7" s="11" t="s">
        <v>38</v>
      </c>
    </row>
    <row r="8" spans="1:9" x14ac:dyDescent="0.3">
      <c r="A8" s="8">
        <f>IF(B8&lt;&gt;"",ROWS($B$6:B8),"")</f>
        <v>3</v>
      </c>
      <c r="B8" s="1" t="s">
        <v>86</v>
      </c>
      <c r="C8" s="1" t="s">
        <v>87</v>
      </c>
      <c r="D8" s="1" t="s">
        <v>28</v>
      </c>
      <c r="E8" s="21">
        <v>169278.26</v>
      </c>
      <c r="F8" s="9">
        <v>33359</v>
      </c>
      <c r="G8" s="9">
        <v>19</v>
      </c>
      <c r="H8" s="47">
        <v>44552</v>
      </c>
      <c r="I8" s="11" t="s">
        <v>29</v>
      </c>
    </row>
    <row r="9" spans="1:9" x14ac:dyDescent="0.3">
      <c r="A9" s="8">
        <f>IF(B9&lt;&gt;"",ROWS($B$6:B9),"")</f>
        <v>4</v>
      </c>
      <c r="B9" s="1" t="s">
        <v>98</v>
      </c>
      <c r="C9" s="1" t="s">
        <v>99</v>
      </c>
      <c r="D9" s="1" t="s">
        <v>100</v>
      </c>
      <c r="E9" s="21">
        <v>140631.20000000001</v>
      </c>
      <c r="F9" s="9">
        <v>27474</v>
      </c>
      <c r="G9" s="9">
        <v>18</v>
      </c>
      <c r="H9" s="47">
        <v>44568</v>
      </c>
      <c r="I9" s="11" t="s">
        <v>48</v>
      </c>
    </row>
    <row r="10" spans="1:9" x14ac:dyDescent="0.3">
      <c r="A10" s="8">
        <f>IF(B10&lt;&gt;"",ROWS($B$6:B10),"")</f>
        <v>5</v>
      </c>
      <c r="B10" s="1" t="s">
        <v>125</v>
      </c>
      <c r="C10" s="1" t="s">
        <v>126</v>
      </c>
      <c r="D10" s="1" t="s">
        <v>28</v>
      </c>
      <c r="E10" s="21">
        <v>98246.64</v>
      </c>
      <c r="F10" s="9">
        <v>14716</v>
      </c>
      <c r="G10" s="9">
        <v>12</v>
      </c>
      <c r="H10" s="47">
        <v>44526</v>
      </c>
      <c r="I10" s="11" t="s">
        <v>29</v>
      </c>
    </row>
    <row r="11" spans="1:9" x14ac:dyDescent="0.3">
      <c r="A11" s="8">
        <f>IF(B11&lt;&gt;"",ROWS($B$6:B11),"")</f>
        <v>6</v>
      </c>
      <c r="B11" s="1" t="s">
        <v>156</v>
      </c>
      <c r="C11" s="1" t="s">
        <v>157</v>
      </c>
      <c r="D11" s="1" t="s">
        <v>28</v>
      </c>
      <c r="E11" s="21">
        <v>62804.88</v>
      </c>
      <c r="F11" s="9">
        <v>8888</v>
      </c>
      <c r="G11" s="9">
        <v>15</v>
      </c>
      <c r="H11" s="47">
        <v>44575</v>
      </c>
      <c r="I11" s="11" t="s">
        <v>48</v>
      </c>
    </row>
    <row r="12" spans="1:9" x14ac:dyDescent="0.3">
      <c r="A12" s="8">
        <f>IF(B12&lt;&gt;"",ROWS($B$6:B12),"")</f>
        <v>7</v>
      </c>
      <c r="B12" s="1" t="s">
        <v>168</v>
      </c>
      <c r="C12" s="1" t="s">
        <v>169</v>
      </c>
      <c r="D12" s="1" t="s">
        <v>28</v>
      </c>
      <c r="E12" s="21">
        <v>58296.94</v>
      </c>
      <c r="F12" s="9">
        <v>8815</v>
      </c>
      <c r="G12" s="9" t="s">
        <v>824</v>
      </c>
      <c r="H12" s="47">
        <v>44554</v>
      </c>
      <c r="I12" s="11" t="s">
        <v>53</v>
      </c>
    </row>
    <row r="13" spans="1:9" x14ac:dyDescent="0.3">
      <c r="A13" s="8">
        <f>IF(B13&lt;&gt;"",ROWS($B$6:B13),"")</f>
        <v>8</v>
      </c>
      <c r="B13" s="1" t="s">
        <v>174</v>
      </c>
      <c r="C13" s="1" t="s">
        <v>175</v>
      </c>
      <c r="D13" s="1" t="s">
        <v>176</v>
      </c>
      <c r="E13" s="21">
        <v>57620</v>
      </c>
      <c r="F13" s="9">
        <v>11860</v>
      </c>
      <c r="G13" s="9">
        <v>15</v>
      </c>
      <c r="H13" s="47">
        <v>44561</v>
      </c>
      <c r="I13" s="11" t="s">
        <v>177</v>
      </c>
    </row>
    <row r="14" spans="1:9" x14ac:dyDescent="0.3">
      <c r="A14" s="8">
        <f>IF(B14&lt;&gt;"",ROWS($B$6:B14),"")</f>
        <v>9</v>
      </c>
      <c r="B14" s="1" t="s">
        <v>170</v>
      </c>
      <c r="C14" s="1" t="s">
        <v>171</v>
      </c>
      <c r="D14" s="1" t="s">
        <v>60</v>
      </c>
      <c r="E14" s="21">
        <v>57243.040000000001</v>
      </c>
      <c r="F14" s="9">
        <v>8650</v>
      </c>
      <c r="G14" s="9">
        <v>16</v>
      </c>
      <c r="H14" s="47">
        <v>44561</v>
      </c>
      <c r="I14" s="11" t="s">
        <v>32</v>
      </c>
    </row>
    <row r="15" spans="1:9" x14ac:dyDescent="0.3">
      <c r="A15" s="8">
        <f>IF(B15&lt;&gt;"",ROWS($B$6:B15),"")</f>
        <v>10</v>
      </c>
      <c r="B15" s="1" t="s">
        <v>204</v>
      </c>
      <c r="C15" s="1" t="s">
        <v>205</v>
      </c>
      <c r="D15" s="1" t="s">
        <v>206</v>
      </c>
      <c r="E15" s="21">
        <v>41116.81</v>
      </c>
      <c r="F15" s="9">
        <v>5931</v>
      </c>
      <c r="G15" s="9">
        <v>9</v>
      </c>
      <c r="H15" s="47">
        <v>44568</v>
      </c>
      <c r="I15" s="11" t="s">
        <v>207</v>
      </c>
    </row>
    <row r="16" spans="1:9" x14ac:dyDescent="0.3">
      <c r="A16" s="8">
        <f>IF(B16&lt;&gt;"",ROWS($B$6:B16),"")</f>
        <v>11</v>
      </c>
      <c r="B16" s="1" t="s">
        <v>178</v>
      </c>
      <c r="C16" s="1" t="s">
        <v>178</v>
      </c>
      <c r="D16" s="1" t="s">
        <v>179</v>
      </c>
      <c r="E16" s="21">
        <v>37890</v>
      </c>
      <c r="F16" s="9">
        <v>6366</v>
      </c>
      <c r="G16" s="9">
        <v>17</v>
      </c>
      <c r="H16" s="47">
        <v>44574</v>
      </c>
      <c r="I16" s="11" t="s">
        <v>83</v>
      </c>
    </row>
    <row r="17" spans="1:9" x14ac:dyDescent="0.3">
      <c r="A17" s="8">
        <f>IF(B17&lt;&gt;"",ROWS($B$6:B17),"")</f>
        <v>12</v>
      </c>
      <c r="B17" s="1" t="s">
        <v>162</v>
      </c>
      <c r="C17" s="1" t="s">
        <v>163</v>
      </c>
      <c r="D17" s="1" t="s">
        <v>28</v>
      </c>
      <c r="E17" s="21">
        <v>33988.14</v>
      </c>
      <c r="F17" s="9">
        <v>5280</v>
      </c>
      <c r="G17" s="9">
        <v>18</v>
      </c>
      <c r="H17" s="47">
        <v>44582</v>
      </c>
      <c r="I17" s="11" t="s">
        <v>32</v>
      </c>
    </row>
    <row r="18" spans="1:9" x14ac:dyDescent="0.3">
      <c r="A18" s="8">
        <f>IF(B18&lt;&gt;"",ROWS($B$6:B18),"")</f>
        <v>13</v>
      </c>
      <c r="B18" s="1" t="s">
        <v>190</v>
      </c>
      <c r="C18" s="1" t="s">
        <v>191</v>
      </c>
      <c r="D18" s="1" t="s">
        <v>192</v>
      </c>
      <c r="E18" s="21">
        <v>27718</v>
      </c>
      <c r="F18" s="9">
        <v>5084</v>
      </c>
      <c r="G18" s="9" t="s">
        <v>825</v>
      </c>
      <c r="H18" s="47">
        <v>44582</v>
      </c>
      <c r="I18" s="11" t="s">
        <v>193</v>
      </c>
    </row>
    <row r="19" spans="1:9" x14ac:dyDescent="0.3">
      <c r="A19" s="8">
        <f>IF(B19&lt;&gt;"",ROWS($B$6:B19),"")</f>
        <v>14</v>
      </c>
      <c r="B19" s="1" t="s">
        <v>158</v>
      </c>
      <c r="C19" s="1" t="s">
        <v>159</v>
      </c>
      <c r="D19" s="1" t="s">
        <v>28</v>
      </c>
      <c r="E19" s="21">
        <v>24014.71</v>
      </c>
      <c r="F19" s="9">
        <v>4835</v>
      </c>
      <c r="G19" s="9">
        <v>10</v>
      </c>
      <c r="H19" s="47">
        <v>44526</v>
      </c>
      <c r="I19" s="11" t="s">
        <v>32</v>
      </c>
    </row>
    <row r="20" spans="1:9" x14ac:dyDescent="0.3">
      <c r="A20" s="8">
        <f>IF(B20&lt;&gt;"",ROWS($B$6:B20),"")</f>
        <v>15</v>
      </c>
      <c r="B20" s="1" t="s">
        <v>263</v>
      </c>
      <c r="C20" s="1" t="s">
        <v>264</v>
      </c>
      <c r="D20" s="1" t="s">
        <v>124</v>
      </c>
      <c r="E20" s="21">
        <v>22733</v>
      </c>
      <c r="F20" s="9">
        <v>4809</v>
      </c>
      <c r="G20" s="9">
        <v>17</v>
      </c>
      <c r="H20" s="47">
        <v>44575</v>
      </c>
      <c r="I20" s="11" t="s">
        <v>83</v>
      </c>
    </row>
    <row r="21" spans="1:9" x14ac:dyDescent="0.3">
      <c r="A21" s="8">
        <f>IF(B21&lt;&gt;"",ROWS($B$6:B21),"")</f>
        <v>16</v>
      </c>
      <c r="B21" s="1" t="s">
        <v>313</v>
      </c>
      <c r="C21" s="1" t="s">
        <v>314</v>
      </c>
      <c r="D21" s="1" t="s">
        <v>206</v>
      </c>
      <c r="E21" s="21">
        <v>14146</v>
      </c>
      <c r="F21" s="9">
        <v>2148</v>
      </c>
      <c r="G21" s="9" t="s">
        <v>826</v>
      </c>
      <c r="H21" s="47">
        <v>44547</v>
      </c>
      <c r="I21" s="11" t="s">
        <v>83</v>
      </c>
    </row>
    <row r="22" spans="1:9" x14ac:dyDescent="0.3">
      <c r="A22" s="8">
        <f>IF(B22&lt;&gt;"",ROWS($B$6:B22),"")</f>
        <v>17</v>
      </c>
      <c r="B22" s="1" t="s">
        <v>315</v>
      </c>
      <c r="C22" s="1" t="s">
        <v>316</v>
      </c>
      <c r="D22" s="1" t="s">
        <v>28</v>
      </c>
      <c r="E22" s="21">
        <v>13562.6</v>
      </c>
      <c r="F22" s="9">
        <v>2100</v>
      </c>
      <c r="G22" s="9" t="s">
        <v>823</v>
      </c>
      <c r="H22" s="47">
        <v>44575</v>
      </c>
      <c r="I22" s="11" t="s">
        <v>42</v>
      </c>
    </row>
    <row r="23" spans="1:9" x14ac:dyDescent="0.3">
      <c r="A23" s="8">
        <f>IF(B23&lt;&gt;"",ROWS($B$6:B23),"")</f>
        <v>18</v>
      </c>
      <c r="B23" s="1" t="s">
        <v>224</v>
      </c>
      <c r="C23" s="1" t="s">
        <v>225</v>
      </c>
      <c r="D23" s="1" t="s">
        <v>226</v>
      </c>
      <c r="E23" s="21">
        <v>13531.49</v>
      </c>
      <c r="F23" s="9">
        <v>2506</v>
      </c>
      <c r="G23" s="9">
        <v>19</v>
      </c>
      <c r="H23" s="47">
        <v>44589</v>
      </c>
      <c r="I23" s="11" t="s">
        <v>207</v>
      </c>
    </row>
    <row r="24" spans="1:9" x14ac:dyDescent="0.3">
      <c r="A24" s="8">
        <f>IF(B24&lt;&gt;"",ROWS($B$6:B24),"")</f>
        <v>19</v>
      </c>
      <c r="B24" s="1" t="s">
        <v>307</v>
      </c>
      <c r="C24" s="1" t="s">
        <v>308</v>
      </c>
      <c r="D24" s="1" t="s">
        <v>206</v>
      </c>
      <c r="E24" s="21">
        <v>12229.43</v>
      </c>
      <c r="F24" s="9">
        <v>2498</v>
      </c>
      <c r="G24" s="9" t="s">
        <v>827</v>
      </c>
      <c r="H24" s="47">
        <v>44582</v>
      </c>
      <c r="I24" s="11" t="s">
        <v>42</v>
      </c>
    </row>
    <row r="25" spans="1:9" x14ac:dyDescent="0.3">
      <c r="A25" s="8">
        <f>IF(B25&lt;&gt;"",ROWS($B$6:B25),"")</f>
        <v>20</v>
      </c>
      <c r="B25" s="1" t="s">
        <v>301</v>
      </c>
      <c r="C25" s="1" t="s">
        <v>302</v>
      </c>
      <c r="D25" s="1" t="s">
        <v>232</v>
      </c>
      <c r="E25" s="21">
        <v>9596.4</v>
      </c>
      <c r="F25" s="9">
        <v>1217</v>
      </c>
      <c r="G25" s="9">
        <v>16</v>
      </c>
      <c r="H25" s="47">
        <v>44589</v>
      </c>
      <c r="I25" s="11" t="s">
        <v>207</v>
      </c>
    </row>
    <row r="26" spans="1:9" x14ac:dyDescent="0.3">
      <c r="A26" s="8">
        <f>IF(B26&lt;&gt;"",ROWS($B$6:B26),"")</f>
        <v>21</v>
      </c>
      <c r="B26" s="1" t="s">
        <v>273</v>
      </c>
      <c r="C26" s="1" t="s">
        <v>273</v>
      </c>
      <c r="D26" s="1" t="s">
        <v>34</v>
      </c>
      <c r="E26" s="21">
        <v>9139.4</v>
      </c>
      <c r="F26" s="9">
        <v>1635</v>
      </c>
      <c r="G26" s="9" t="s">
        <v>828</v>
      </c>
      <c r="H26" s="47">
        <v>44456</v>
      </c>
      <c r="I26" s="11" t="s">
        <v>201</v>
      </c>
    </row>
    <row r="27" spans="1:9" x14ac:dyDescent="0.3">
      <c r="A27" s="8">
        <f>IF(B27&lt;&gt;"",ROWS($B$6:B27),"")</f>
        <v>22</v>
      </c>
      <c r="B27" s="1" t="s">
        <v>355</v>
      </c>
      <c r="C27" s="1" t="s">
        <v>356</v>
      </c>
      <c r="D27" s="1" t="s">
        <v>206</v>
      </c>
      <c r="E27" s="21">
        <v>8492</v>
      </c>
      <c r="F27" s="9">
        <v>1464</v>
      </c>
      <c r="G27" s="9" t="s">
        <v>829</v>
      </c>
      <c r="H27" s="47">
        <v>44568</v>
      </c>
      <c r="I27" s="11" t="s">
        <v>357</v>
      </c>
    </row>
    <row r="28" spans="1:9" x14ac:dyDescent="0.3">
      <c r="A28" s="8">
        <f>IF(B28&lt;&gt;"",ROWS($B$6:B28),"")</f>
        <v>23</v>
      </c>
      <c r="B28" s="1" t="s">
        <v>349</v>
      </c>
      <c r="C28" s="1" t="s">
        <v>350</v>
      </c>
      <c r="D28" s="1" t="s">
        <v>351</v>
      </c>
      <c r="E28" s="21">
        <v>8081</v>
      </c>
      <c r="F28" s="9">
        <v>1236</v>
      </c>
      <c r="G28" s="9">
        <v>17</v>
      </c>
      <c r="H28" s="47">
        <v>44583</v>
      </c>
      <c r="I28" s="11" t="s">
        <v>167</v>
      </c>
    </row>
    <row r="29" spans="1:9" x14ac:dyDescent="0.3">
      <c r="A29" s="8">
        <f>IF(B29&lt;&gt;"",ROWS($B$6:B29),"")</f>
        <v>24</v>
      </c>
      <c r="B29" s="1" t="s">
        <v>240</v>
      </c>
      <c r="C29" s="1" t="s">
        <v>241</v>
      </c>
      <c r="D29" s="1" t="s">
        <v>28</v>
      </c>
      <c r="E29" s="21">
        <v>8006</v>
      </c>
      <c r="F29" s="9">
        <v>1270</v>
      </c>
      <c r="G29" s="9" t="s">
        <v>824</v>
      </c>
      <c r="H29" s="47">
        <v>44589</v>
      </c>
      <c r="I29" s="11" t="s">
        <v>95</v>
      </c>
    </row>
    <row r="30" spans="1:9" x14ac:dyDescent="0.3">
      <c r="A30" s="8">
        <f>IF(B30&lt;&gt;"",ROWS($B$6:B30),"")</f>
        <v>25</v>
      </c>
      <c r="B30" s="1" t="s">
        <v>352</v>
      </c>
      <c r="C30" s="1" t="s">
        <v>353</v>
      </c>
      <c r="D30" s="1" t="s">
        <v>206</v>
      </c>
      <c r="E30" s="21">
        <v>7492</v>
      </c>
      <c r="F30" s="9">
        <v>1168</v>
      </c>
      <c r="G30" s="9">
        <v>5</v>
      </c>
      <c r="H30" s="47">
        <v>44582</v>
      </c>
      <c r="I30" s="11" t="s">
        <v>83</v>
      </c>
    </row>
    <row r="31" spans="1:9" x14ac:dyDescent="0.3">
      <c r="A31" s="8">
        <f>IF(B31&lt;&gt;"",ROWS($B$6:B31),"")</f>
        <v>26</v>
      </c>
      <c r="B31" s="1" t="s">
        <v>391</v>
      </c>
      <c r="C31" s="1" t="s">
        <v>392</v>
      </c>
      <c r="D31" s="1" t="s">
        <v>393</v>
      </c>
      <c r="E31" s="21">
        <v>5941</v>
      </c>
      <c r="F31" s="9">
        <v>1183</v>
      </c>
      <c r="G31" s="9">
        <v>5</v>
      </c>
      <c r="H31" s="47">
        <v>44512</v>
      </c>
      <c r="I31" s="11" t="s">
        <v>207</v>
      </c>
    </row>
    <row r="32" spans="1:9" x14ac:dyDescent="0.3">
      <c r="A32" s="8">
        <f>IF(B32&lt;&gt;"",ROWS($B$6:B32),"")</f>
        <v>27</v>
      </c>
      <c r="B32" s="1" t="s">
        <v>372</v>
      </c>
      <c r="C32" s="1" t="s">
        <v>373</v>
      </c>
      <c r="D32" s="1" t="s">
        <v>226</v>
      </c>
      <c r="E32" s="21">
        <v>4115</v>
      </c>
      <c r="F32" s="9">
        <v>760</v>
      </c>
      <c r="G32" s="9" t="s">
        <v>829</v>
      </c>
      <c r="H32" s="47">
        <v>44561</v>
      </c>
      <c r="I32" s="11" t="s">
        <v>95</v>
      </c>
    </row>
    <row r="33" spans="1:9" x14ac:dyDescent="0.3">
      <c r="A33" s="8">
        <f>IF(B33&lt;&gt;"",ROWS($B$6:B33),"")</f>
        <v>28</v>
      </c>
      <c r="B33" s="1" t="s">
        <v>455</v>
      </c>
      <c r="C33" s="1" t="s">
        <v>456</v>
      </c>
      <c r="D33" s="1" t="s">
        <v>457</v>
      </c>
      <c r="E33" s="21">
        <v>3369</v>
      </c>
      <c r="F33" s="9">
        <v>682</v>
      </c>
      <c r="G33" s="9">
        <v>6</v>
      </c>
      <c r="H33" s="47">
        <v>44568</v>
      </c>
      <c r="I33" s="11" t="s">
        <v>322</v>
      </c>
    </row>
    <row r="34" spans="1:9" x14ac:dyDescent="0.3">
      <c r="A34" s="8">
        <f>IF(B34&lt;&gt;"",ROWS($B$6:B34),"")</f>
        <v>29</v>
      </c>
      <c r="B34" s="1" t="s">
        <v>451</v>
      </c>
      <c r="C34" s="1" t="s">
        <v>452</v>
      </c>
      <c r="D34" s="1" t="s">
        <v>124</v>
      </c>
      <c r="E34" s="21">
        <v>2772</v>
      </c>
      <c r="F34" s="9">
        <v>558</v>
      </c>
      <c r="G34" s="9" t="s">
        <v>829</v>
      </c>
      <c r="H34" s="47">
        <v>44568</v>
      </c>
      <c r="I34" s="11" t="s">
        <v>95</v>
      </c>
    </row>
    <row r="35" spans="1:9" x14ac:dyDescent="0.3">
      <c r="A35" s="8">
        <f>IF(B35&lt;&gt;"",ROWS($B$6:B35),"")</f>
        <v>30</v>
      </c>
      <c r="B35" s="1" t="s">
        <v>363</v>
      </c>
      <c r="C35" s="1" t="s">
        <v>363</v>
      </c>
      <c r="D35" s="1" t="s">
        <v>236</v>
      </c>
      <c r="E35" s="21">
        <v>2599.92</v>
      </c>
      <c r="F35" s="9">
        <v>546</v>
      </c>
      <c r="G35" s="9" t="s">
        <v>828</v>
      </c>
      <c r="H35" s="47">
        <v>44533</v>
      </c>
      <c r="I35" s="11" t="s">
        <v>95</v>
      </c>
    </row>
    <row r="36" spans="1:9" x14ac:dyDescent="0.3">
      <c r="A36" s="8">
        <f>IF(B36&lt;&gt;"",ROWS($B$6:B36),"")</f>
        <v>31</v>
      </c>
      <c r="B36" s="1" t="s">
        <v>547</v>
      </c>
      <c r="C36" s="1" t="s">
        <v>548</v>
      </c>
      <c r="D36" s="1" t="s">
        <v>294</v>
      </c>
      <c r="E36" s="21">
        <v>1749</v>
      </c>
      <c r="F36" s="9">
        <v>431</v>
      </c>
      <c r="G36" s="9">
        <v>4</v>
      </c>
      <c r="H36" s="47">
        <v>44540</v>
      </c>
      <c r="I36" s="11" t="s">
        <v>167</v>
      </c>
    </row>
    <row r="37" spans="1:9" x14ac:dyDescent="0.3">
      <c r="A37" s="8">
        <f>IF(B37&lt;&gt;"",ROWS($B$6:B37),"")</f>
        <v>32</v>
      </c>
      <c r="B37" s="1" t="s">
        <v>491</v>
      </c>
      <c r="C37" s="1" t="s">
        <v>492</v>
      </c>
      <c r="D37" s="1" t="s">
        <v>226</v>
      </c>
      <c r="E37" s="21">
        <v>1670.6800000000003</v>
      </c>
      <c r="F37" s="9">
        <v>293</v>
      </c>
      <c r="G37" s="9">
        <v>4</v>
      </c>
      <c r="H37" s="47">
        <v>44533</v>
      </c>
      <c r="I37" s="11" t="s">
        <v>167</v>
      </c>
    </row>
    <row r="38" spans="1:9" x14ac:dyDescent="0.3">
      <c r="A38" s="8">
        <f>IF(B38&lt;&gt;"",ROWS($B$6:B38),"")</f>
        <v>33</v>
      </c>
      <c r="B38" s="1" t="s">
        <v>528</v>
      </c>
      <c r="C38" s="1" t="s">
        <v>528</v>
      </c>
      <c r="D38" s="1" t="s">
        <v>34</v>
      </c>
      <c r="E38" s="21">
        <v>1294.380000000001</v>
      </c>
      <c r="F38" s="9">
        <v>225</v>
      </c>
      <c r="G38" s="9" t="s">
        <v>830</v>
      </c>
      <c r="H38" s="47">
        <v>44519</v>
      </c>
      <c r="I38" s="11" t="s">
        <v>529</v>
      </c>
    </row>
    <row r="39" spans="1:9" x14ac:dyDescent="0.3">
      <c r="A39" s="8">
        <f>IF(B39&lt;&gt;"",ROWS($B$6:B39),"")</f>
        <v>34</v>
      </c>
      <c r="B39" s="1" t="s">
        <v>520</v>
      </c>
      <c r="C39" s="1" t="s">
        <v>521</v>
      </c>
      <c r="D39" s="1" t="s">
        <v>226</v>
      </c>
      <c r="E39" s="21">
        <v>1177</v>
      </c>
      <c r="F39" s="9">
        <v>202</v>
      </c>
      <c r="G39" s="9">
        <v>3</v>
      </c>
      <c r="H39" s="47">
        <v>44568</v>
      </c>
      <c r="I39" s="11" t="s">
        <v>177</v>
      </c>
    </row>
    <row r="40" spans="1:9" x14ac:dyDescent="0.3">
      <c r="A40" s="8">
        <f>IF(B40&lt;&gt;"",ROWS($B$6:B40),"")</f>
        <v>35</v>
      </c>
      <c r="B40" s="1" t="s">
        <v>436</v>
      </c>
      <c r="C40" s="1" t="s">
        <v>436</v>
      </c>
      <c r="D40" s="1" t="s">
        <v>34</v>
      </c>
      <c r="E40" s="21">
        <v>1101</v>
      </c>
      <c r="F40" s="9">
        <v>227</v>
      </c>
      <c r="G40" s="9" t="s">
        <v>832</v>
      </c>
      <c r="H40" s="47">
        <v>44526</v>
      </c>
      <c r="I40" s="11" t="s">
        <v>201</v>
      </c>
    </row>
    <row r="41" spans="1:9" x14ac:dyDescent="0.3">
      <c r="A41" s="8">
        <f>IF(B41&lt;&gt;"",ROWS($B$6:B41),"")</f>
        <v>36</v>
      </c>
      <c r="B41" s="1" t="s">
        <v>618</v>
      </c>
      <c r="C41" s="1" t="s">
        <v>619</v>
      </c>
      <c r="D41" s="1" t="s">
        <v>291</v>
      </c>
      <c r="E41" s="21">
        <v>1011.81</v>
      </c>
      <c r="F41" s="9">
        <v>191</v>
      </c>
      <c r="G41" s="9">
        <v>2</v>
      </c>
      <c r="H41" s="47">
        <v>44470</v>
      </c>
      <c r="I41" s="11" t="s">
        <v>29</v>
      </c>
    </row>
    <row r="42" spans="1:9" x14ac:dyDescent="0.3">
      <c r="A42" s="8">
        <f>IF(B42&lt;&gt;"",ROWS($B$6:B42),"")</f>
        <v>37</v>
      </c>
      <c r="B42" s="1" t="s">
        <v>194</v>
      </c>
      <c r="C42" s="1" t="s">
        <v>194</v>
      </c>
      <c r="D42" s="1" t="s">
        <v>34</v>
      </c>
      <c r="E42" s="21">
        <v>722</v>
      </c>
      <c r="F42" s="9">
        <v>180</v>
      </c>
      <c r="G42" s="9">
        <v>4</v>
      </c>
      <c r="H42" s="47">
        <v>44596</v>
      </c>
      <c r="I42" s="11" t="s">
        <v>83</v>
      </c>
    </row>
    <row r="43" spans="1:9" x14ac:dyDescent="0.3">
      <c r="A43" s="8">
        <f>IF(B43&lt;&gt;"",ROWS($B$6:B43),"")</f>
        <v>38</v>
      </c>
      <c r="B43" s="1" t="s">
        <v>669</v>
      </c>
      <c r="C43" s="1" t="s">
        <v>670</v>
      </c>
      <c r="D43" s="1" t="s">
        <v>60</v>
      </c>
      <c r="E43" s="21">
        <v>633</v>
      </c>
      <c r="F43" s="9">
        <v>113</v>
      </c>
      <c r="G43" s="9" t="s">
        <v>831</v>
      </c>
      <c r="H43" s="47">
        <v>44554</v>
      </c>
      <c r="I43" s="11" t="s">
        <v>112</v>
      </c>
    </row>
    <row r="44" spans="1:9" x14ac:dyDescent="0.3">
      <c r="A44" s="8">
        <f>IF(B44&lt;&gt;"",ROWS($B$6:B44),"")</f>
        <v>39</v>
      </c>
      <c r="B44" s="1" t="s">
        <v>687</v>
      </c>
      <c r="C44" s="1" t="s">
        <v>688</v>
      </c>
      <c r="D44" s="1" t="s">
        <v>28</v>
      </c>
      <c r="E44" s="21">
        <v>387.5</v>
      </c>
      <c r="F44" s="9">
        <v>93</v>
      </c>
      <c r="G44" s="9">
        <v>3</v>
      </c>
      <c r="H44" s="47">
        <v>44540</v>
      </c>
      <c r="I44" s="11" t="s">
        <v>32</v>
      </c>
    </row>
    <row r="45" spans="1:9" x14ac:dyDescent="0.3">
      <c r="A45" s="8">
        <f>IF(B45&lt;&gt;"",ROWS($B$6:B45),"")</f>
        <v>40</v>
      </c>
      <c r="B45" s="1" t="s">
        <v>697</v>
      </c>
      <c r="C45" s="1" t="s">
        <v>698</v>
      </c>
      <c r="D45" s="1" t="s">
        <v>272</v>
      </c>
      <c r="E45" s="21">
        <v>374.82999999999993</v>
      </c>
      <c r="F45" s="9">
        <v>70</v>
      </c>
      <c r="G45" s="9" t="s">
        <v>831</v>
      </c>
      <c r="H45" s="47">
        <v>44477</v>
      </c>
      <c r="I45" s="11" t="s">
        <v>167</v>
      </c>
    </row>
    <row r="46" spans="1:9" x14ac:dyDescent="0.3">
      <c r="A46" s="8">
        <f>IF(B46&lt;&gt;"",ROWS($B$6:B46),"")</f>
        <v>41</v>
      </c>
      <c r="B46" s="1" t="s">
        <v>473</v>
      </c>
      <c r="C46" s="1" t="s">
        <v>474</v>
      </c>
      <c r="D46" s="1" t="s">
        <v>321</v>
      </c>
      <c r="E46" s="21">
        <v>369</v>
      </c>
      <c r="F46" s="9">
        <v>77</v>
      </c>
      <c r="G46" s="9" t="s">
        <v>831</v>
      </c>
      <c r="H46" s="47">
        <v>44554</v>
      </c>
      <c r="I46" s="11" t="s">
        <v>177</v>
      </c>
    </row>
    <row r="47" spans="1:9" x14ac:dyDescent="0.3">
      <c r="A47" s="8">
        <f>IF(B47&lt;&gt;"",ROWS($B$6:B47),"")</f>
        <v>42</v>
      </c>
      <c r="B47" s="1" t="s">
        <v>733</v>
      </c>
      <c r="C47" s="1" t="s">
        <v>734</v>
      </c>
      <c r="D47" s="1" t="s">
        <v>735</v>
      </c>
      <c r="E47" s="21">
        <v>321.26</v>
      </c>
      <c r="F47" s="9">
        <v>74</v>
      </c>
      <c r="G47" s="9" t="s">
        <v>832</v>
      </c>
      <c r="H47" s="47">
        <v>44547</v>
      </c>
      <c r="I47" s="11" t="s">
        <v>42</v>
      </c>
    </row>
    <row r="48" spans="1:9" x14ac:dyDescent="0.3">
      <c r="A48" s="8">
        <f>IF(B48&lt;&gt;"",ROWS($B$6:B48),"")</f>
        <v>43</v>
      </c>
      <c r="B48" s="1" t="s">
        <v>744</v>
      </c>
      <c r="C48" s="1" t="s">
        <v>744</v>
      </c>
      <c r="D48" s="1" t="s">
        <v>34</v>
      </c>
      <c r="E48" s="21">
        <v>258</v>
      </c>
      <c r="F48" s="9">
        <v>76</v>
      </c>
      <c r="G48" s="9" t="s">
        <v>831</v>
      </c>
      <c r="H48" s="47">
        <v>44533</v>
      </c>
      <c r="I48" s="11" t="s">
        <v>83</v>
      </c>
    </row>
    <row r="49" spans="1:9" x14ac:dyDescent="0.3">
      <c r="A49" s="8">
        <f>IF(B49&lt;&gt;"",ROWS($B$6:B49),"")</f>
        <v>44</v>
      </c>
      <c r="B49" s="1" t="s">
        <v>631</v>
      </c>
      <c r="C49" s="1" t="s">
        <v>632</v>
      </c>
      <c r="D49" s="1" t="s">
        <v>582</v>
      </c>
      <c r="E49" s="21">
        <v>225</v>
      </c>
      <c r="F49" s="9">
        <v>49</v>
      </c>
      <c r="G49" s="9">
        <v>2</v>
      </c>
      <c r="H49" s="47">
        <v>44512</v>
      </c>
      <c r="I49" s="11" t="s">
        <v>207</v>
      </c>
    </row>
    <row r="50" spans="1:9" x14ac:dyDescent="0.3">
      <c r="A50" s="8">
        <f>IF(B50&lt;&gt;"",ROWS($B$6:B50),"")</f>
        <v>45</v>
      </c>
      <c r="B50" s="1" t="s">
        <v>420</v>
      </c>
      <c r="C50" s="1" t="s">
        <v>421</v>
      </c>
      <c r="D50" s="1" t="s">
        <v>422</v>
      </c>
      <c r="E50" s="21">
        <v>200</v>
      </c>
      <c r="F50" s="9">
        <v>50</v>
      </c>
      <c r="G50" s="9" t="s">
        <v>832</v>
      </c>
      <c r="H50" s="47">
        <v>44330</v>
      </c>
      <c r="I50" s="11" t="s">
        <v>377</v>
      </c>
    </row>
    <row r="51" spans="1:9" x14ac:dyDescent="0.3">
      <c r="A51" s="8">
        <f>IF(B51&lt;&gt;"",ROWS($B$6:B51),"")</f>
        <v>46</v>
      </c>
      <c r="B51" s="1" t="s">
        <v>760</v>
      </c>
      <c r="C51" s="1" t="s">
        <v>761</v>
      </c>
      <c r="D51" s="1" t="s">
        <v>762</v>
      </c>
      <c r="E51" s="21">
        <v>179</v>
      </c>
      <c r="F51" s="9">
        <v>39</v>
      </c>
      <c r="G51" s="9" t="s">
        <v>831</v>
      </c>
      <c r="H51" s="47">
        <v>44519</v>
      </c>
      <c r="I51" s="11" t="s">
        <v>322</v>
      </c>
    </row>
    <row r="52" spans="1:9" x14ac:dyDescent="0.3">
      <c r="A52" s="8">
        <f>IF(B52&lt;&gt;"",ROWS($B$6:B52),"")</f>
        <v>47</v>
      </c>
      <c r="B52" s="1" t="s">
        <v>667</v>
      </c>
      <c r="C52" s="1" t="s">
        <v>668</v>
      </c>
      <c r="D52" s="1" t="s">
        <v>28</v>
      </c>
      <c r="E52" s="21">
        <v>175</v>
      </c>
      <c r="F52" s="9">
        <v>47</v>
      </c>
      <c r="G52" s="9" t="s">
        <v>832</v>
      </c>
      <c r="H52" s="47">
        <v>44456</v>
      </c>
      <c r="I52" s="11" t="s">
        <v>53</v>
      </c>
    </row>
    <row r="53" spans="1:9" x14ac:dyDescent="0.3">
      <c r="A53" s="8">
        <f>IF(B53&lt;&gt;"",ROWS($B$6:B53),"")</f>
        <v>48</v>
      </c>
      <c r="B53" s="1" t="s">
        <v>766</v>
      </c>
      <c r="C53" s="1" t="s">
        <v>767</v>
      </c>
      <c r="D53" s="1" t="s">
        <v>28</v>
      </c>
      <c r="E53" s="21">
        <v>145</v>
      </c>
      <c r="F53" s="9">
        <v>29</v>
      </c>
      <c r="G53" s="9">
        <v>1</v>
      </c>
      <c r="H53" s="47">
        <v>44484</v>
      </c>
      <c r="I53" s="11" t="s">
        <v>32</v>
      </c>
    </row>
    <row r="54" spans="1:9" x14ac:dyDescent="0.3">
      <c r="A54" s="8">
        <f>IF(B54&lt;&gt;"",ROWS($B$6:B54),"")</f>
        <v>49</v>
      </c>
      <c r="B54" s="37" t="s">
        <v>740</v>
      </c>
      <c r="C54" s="1" t="s">
        <v>741</v>
      </c>
      <c r="D54" s="37" t="s">
        <v>124</v>
      </c>
      <c r="E54" s="38">
        <v>123</v>
      </c>
      <c r="F54" s="39">
        <v>25</v>
      </c>
      <c r="G54" s="39">
        <v>1</v>
      </c>
      <c r="H54" s="48">
        <v>44421</v>
      </c>
      <c r="I54" s="40" t="s">
        <v>167</v>
      </c>
    </row>
    <row r="55" spans="1:9" x14ac:dyDescent="0.3">
      <c r="A55" s="8">
        <f>IF(B55&lt;&gt;"",ROWS($B$6:B55),"")</f>
        <v>50</v>
      </c>
      <c r="B55" s="37" t="s">
        <v>773</v>
      </c>
      <c r="C55" s="1" t="s">
        <v>774</v>
      </c>
      <c r="D55" s="37" t="s">
        <v>582</v>
      </c>
      <c r="E55" s="38">
        <v>120</v>
      </c>
      <c r="F55" s="39">
        <v>30</v>
      </c>
      <c r="G55" s="39" t="s">
        <v>831</v>
      </c>
      <c r="H55" s="48">
        <v>44547</v>
      </c>
      <c r="I55" s="40" t="s">
        <v>775</v>
      </c>
    </row>
    <row r="56" spans="1:9" x14ac:dyDescent="0.3">
      <c r="A56" s="8">
        <f>IF(B56&lt;&gt;"",ROWS($B$6:B56),"")</f>
        <v>51</v>
      </c>
      <c r="B56" s="37" t="s">
        <v>662</v>
      </c>
      <c r="C56" s="1" t="s">
        <v>663</v>
      </c>
      <c r="D56" s="37" t="s">
        <v>28</v>
      </c>
      <c r="E56" s="38">
        <v>96</v>
      </c>
      <c r="F56" s="39">
        <v>25</v>
      </c>
      <c r="G56" s="39">
        <v>1</v>
      </c>
      <c r="H56" s="48">
        <v>44323</v>
      </c>
      <c r="I56" s="40" t="s">
        <v>833</v>
      </c>
    </row>
    <row r="57" spans="1:9" x14ac:dyDescent="0.3">
      <c r="A57" s="8">
        <f>IF(B57&lt;&gt;"",ROWS($B$6:B57),"")</f>
        <v>52</v>
      </c>
      <c r="B57" s="37" t="s">
        <v>493</v>
      </c>
      <c r="C57" s="1" t="s">
        <v>494</v>
      </c>
      <c r="D57" s="37" t="s">
        <v>495</v>
      </c>
      <c r="E57" s="38">
        <v>88</v>
      </c>
      <c r="F57" s="39">
        <v>22</v>
      </c>
      <c r="G57" s="39">
        <v>1</v>
      </c>
      <c r="H57" s="48">
        <v>44493</v>
      </c>
      <c r="I57" s="40" t="s">
        <v>377</v>
      </c>
    </row>
    <row r="58" spans="1:9" x14ac:dyDescent="0.3">
      <c r="A58" s="8">
        <f>IF(B58&lt;&gt;"",ROWS($B$6:B58),"")</f>
        <v>53</v>
      </c>
      <c r="B58" s="37" t="s">
        <v>507</v>
      </c>
      <c r="C58" s="1" t="s">
        <v>508</v>
      </c>
      <c r="D58" s="37" t="s">
        <v>433</v>
      </c>
      <c r="E58" s="38">
        <v>80</v>
      </c>
      <c r="F58" s="39">
        <v>20</v>
      </c>
      <c r="G58" s="39" t="s">
        <v>832</v>
      </c>
      <c r="H58" s="48">
        <v>44080</v>
      </c>
      <c r="I58" s="40" t="s">
        <v>377</v>
      </c>
    </row>
    <row r="59" spans="1:9" x14ac:dyDescent="0.3">
      <c r="A59" s="8">
        <f>IF(B59&lt;&gt;"",ROWS($B$6:B59),"")</f>
        <v>54</v>
      </c>
      <c r="B59" s="37" t="s">
        <v>811</v>
      </c>
      <c r="C59" s="1" t="s">
        <v>812</v>
      </c>
      <c r="D59" s="37" t="s">
        <v>206</v>
      </c>
      <c r="E59" s="38">
        <v>11.1</v>
      </c>
      <c r="F59" s="39">
        <v>2</v>
      </c>
      <c r="G59" s="39" t="s">
        <v>832</v>
      </c>
      <c r="H59" s="48">
        <v>44505</v>
      </c>
      <c r="I59" s="40" t="s">
        <v>42</v>
      </c>
    </row>
    <row r="60" spans="1:9" x14ac:dyDescent="0.3">
      <c r="A60" s="8">
        <f>IF(B60&lt;&gt;"",ROWS($B$6:B60),"")</f>
        <v>55</v>
      </c>
      <c r="B60" s="37" t="s">
        <v>817</v>
      </c>
      <c r="C60" s="1" t="s">
        <v>818</v>
      </c>
      <c r="D60" s="37" t="s">
        <v>819</v>
      </c>
      <c r="E60" s="38">
        <v>4</v>
      </c>
      <c r="F60" s="39">
        <v>1</v>
      </c>
      <c r="G60" s="39" t="s">
        <v>832</v>
      </c>
      <c r="H60" s="48">
        <v>44547</v>
      </c>
      <c r="I60" s="40" t="s">
        <v>83</v>
      </c>
    </row>
    <row r="61" spans="1:9" x14ac:dyDescent="0.3">
      <c r="A61" s="25"/>
      <c r="B61" s="26"/>
      <c r="C61" s="14"/>
      <c r="D61" s="27"/>
      <c r="E61" s="30">
        <f>SUBTOTAL(109,Sausis[Pajamos])</f>
        <v>1738351.5899999996</v>
      </c>
      <c r="F61" s="31">
        <f>SUBTOTAL(109,Sausis[Žiūrovų skaičius])</f>
        <v>278719</v>
      </c>
      <c r="G61" s="28"/>
      <c r="H61" s="49"/>
      <c r="I61" s="29"/>
    </row>
  </sheetData>
  <pageMargins left="0.75" right="0.75" top="1" bottom="1" header="0.5" footer="0.5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77"/>
  <sheetViews>
    <sheetView topLeftCell="A18" zoomScaleNormal="100" workbookViewId="0">
      <selection activeCell="C18" sqref="A6:I76"/>
    </sheetView>
  </sheetViews>
  <sheetFormatPr defaultRowHeight="14.4" x14ac:dyDescent="0.3"/>
  <cols>
    <col min="1" max="1" width="8.33203125" customWidth="1"/>
    <col min="2" max="3" width="45" customWidth="1"/>
    <col min="4" max="7" width="18" customWidth="1"/>
    <col min="8" max="8" width="18" style="45" customWidth="1"/>
    <col min="9" max="9" width="45" customWidth="1"/>
  </cols>
  <sheetData>
    <row r="1" spans="1:9" x14ac:dyDescent="0.3">
      <c r="A1" s="13">
        <f>'2022'!A1</f>
        <v>2022</v>
      </c>
    </row>
    <row r="2" spans="1:9" x14ac:dyDescent="0.3">
      <c r="A2" s="16" t="str">
        <f>'2022'!A2</f>
        <v>Lietuvos kino teatruose rodytų filmų TOP</v>
      </c>
    </row>
    <row r="3" spans="1:9" x14ac:dyDescent="0.3">
      <c r="A3" s="16" t="s">
        <v>14</v>
      </c>
    </row>
    <row r="4" spans="1:9" x14ac:dyDescent="0.3">
      <c r="A4" s="16"/>
    </row>
    <row r="5" spans="1:9" x14ac:dyDescent="0.3">
      <c r="A5" s="5" t="s">
        <v>1</v>
      </c>
      <c r="B5" s="6" t="s">
        <v>2</v>
      </c>
      <c r="C5" s="6" t="s">
        <v>3</v>
      </c>
      <c r="D5" s="6" t="s">
        <v>4</v>
      </c>
      <c r="E5" s="6" t="s">
        <v>5</v>
      </c>
      <c r="F5" s="6" t="s">
        <v>6</v>
      </c>
      <c r="G5" s="6" t="s">
        <v>7</v>
      </c>
      <c r="H5" s="46" t="s">
        <v>8</v>
      </c>
      <c r="I5" s="7" t="s">
        <v>9</v>
      </c>
    </row>
    <row r="6" spans="1:9" x14ac:dyDescent="0.3">
      <c r="A6" s="8">
        <f>IF(B6&lt;&gt;"",ROWS($B$6:B6),"")</f>
        <v>1</v>
      </c>
      <c r="B6" s="1" t="s">
        <v>108</v>
      </c>
      <c r="C6" s="1" t="s">
        <v>109</v>
      </c>
      <c r="D6" s="1" t="s">
        <v>110</v>
      </c>
      <c r="E6" s="21">
        <v>141898.28999999998</v>
      </c>
      <c r="F6" s="9">
        <v>19742</v>
      </c>
      <c r="G6" s="9" t="s">
        <v>825</v>
      </c>
      <c r="H6" s="47">
        <v>44596</v>
      </c>
      <c r="I6" s="11" t="s">
        <v>42</v>
      </c>
    </row>
    <row r="7" spans="1:9" x14ac:dyDescent="0.3">
      <c r="A7" s="8">
        <f>IF(B7&lt;&gt;"",ROWS($B$6:B7),"")</f>
        <v>2</v>
      </c>
      <c r="B7" s="1" t="s">
        <v>73</v>
      </c>
      <c r="C7" s="1" t="s">
        <v>74</v>
      </c>
      <c r="D7" s="1" t="s">
        <v>28</v>
      </c>
      <c r="E7" s="21">
        <v>138542.86000000002</v>
      </c>
      <c r="F7" s="9">
        <v>18876</v>
      </c>
      <c r="G7" s="9" t="s">
        <v>825</v>
      </c>
      <c r="H7" s="47">
        <v>44610</v>
      </c>
      <c r="I7" s="11" t="s">
        <v>38</v>
      </c>
    </row>
    <row r="8" spans="1:9" x14ac:dyDescent="0.3">
      <c r="A8" s="8">
        <f>IF(B8&lt;&gt;"",ROWS($B$6:B8),"")</f>
        <v>3</v>
      </c>
      <c r="B8" s="1" t="s">
        <v>127</v>
      </c>
      <c r="C8" s="1" t="s">
        <v>128</v>
      </c>
      <c r="D8" s="1" t="s">
        <v>28</v>
      </c>
      <c r="E8" s="21">
        <v>105808.36</v>
      </c>
      <c r="F8" s="9">
        <v>14720</v>
      </c>
      <c r="G8" s="9">
        <v>18</v>
      </c>
      <c r="H8" s="47">
        <v>44603</v>
      </c>
      <c r="I8" s="11" t="s">
        <v>29</v>
      </c>
    </row>
    <row r="9" spans="1:9" x14ac:dyDescent="0.3">
      <c r="A9" s="8">
        <f>IF(B9&lt;&gt;"",ROWS($B$6:B9),"")</f>
        <v>4</v>
      </c>
      <c r="B9" s="1" t="s">
        <v>132</v>
      </c>
      <c r="C9" s="1" t="s">
        <v>133</v>
      </c>
      <c r="D9" s="1" t="s">
        <v>134</v>
      </c>
      <c r="E9" s="21">
        <v>91195.060000000012</v>
      </c>
      <c r="F9" s="9">
        <v>18710</v>
      </c>
      <c r="G9" s="9" t="s">
        <v>834</v>
      </c>
      <c r="H9" s="47">
        <v>44603</v>
      </c>
      <c r="I9" s="11" t="s">
        <v>42</v>
      </c>
    </row>
    <row r="10" spans="1:9" x14ac:dyDescent="0.3">
      <c r="A10" s="8">
        <f>IF(B10&lt;&gt;"",ROWS($B$6:B10),"")</f>
        <v>5</v>
      </c>
      <c r="B10" s="1" t="s">
        <v>141</v>
      </c>
      <c r="C10" s="1" t="s">
        <v>142</v>
      </c>
      <c r="D10" s="1" t="s">
        <v>28</v>
      </c>
      <c r="E10" s="21">
        <v>81998.850000000006</v>
      </c>
      <c r="F10" s="9">
        <v>12723</v>
      </c>
      <c r="G10" s="9">
        <v>18</v>
      </c>
      <c r="H10" s="47">
        <v>44603</v>
      </c>
      <c r="I10" s="11" t="s">
        <v>32</v>
      </c>
    </row>
    <row r="11" spans="1:9" x14ac:dyDescent="0.3">
      <c r="A11" s="8">
        <f>IF(B11&lt;&gt;"",ROWS($B$6:B11),"")</f>
        <v>6</v>
      </c>
      <c r="B11" s="1" t="s">
        <v>111</v>
      </c>
      <c r="C11" s="1" t="s">
        <v>111</v>
      </c>
      <c r="D11" s="1" t="s">
        <v>34</v>
      </c>
      <c r="E11" s="21">
        <v>77882.009999999995</v>
      </c>
      <c r="F11" s="9">
        <v>13144</v>
      </c>
      <c r="G11" s="9" t="s">
        <v>835</v>
      </c>
      <c r="H11" s="47">
        <v>44610</v>
      </c>
      <c r="I11" s="11" t="s">
        <v>112</v>
      </c>
    </row>
    <row r="12" spans="1:9" x14ac:dyDescent="0.3">
      <c r="A12" s="8">
        <f>IF(B12&lt;&gt;"",ROWS($B$6:B12),"")</f>
        <v>7</v>
      </c>
      <c r="B12" s="1" t="s">
        <v>39</v>
      </c>
      <c r="C12" s="1" t="s">
        <v>39</v>
      </c>
      <c r="D12" s="1" t="s">
        <v>34</v>
      </c>
      <c r="E12" s="21">
        <v>65291.750000000058</v>
      </c>
      <c r="F12" s="9">
        <v>9591</v>
      </c>
      <c r="G12" s="9" t="s">
        <v>836</v>
      </c>
      <c r="H12" s="47">
        <v>44561</v>
      </c>
      <c r="I12" s="11" t="s">
        <v>40</v>
      </c>
    </row>
    <row r="13" spans="1:9" x14ac:dyDescent="0.3">
      <c r="A13" s="8">
        <f>IF(B13&lt;&gt;"",ROWS($B$6:B13),"")</f>
        <v>8</v>
      </c>
      <c r="B13" s="1" t="s">
        <v>194</v>
      </c>
      <c r="C13" s="1" t="s">
        <v>194</v>
      </c>
      <c r="D13" s="1" t="s">
        <v>34</v>
      </c>
      <c r="E13" s="21">
        <v>43402</v>
      </c>
      <c r="F13" s="9">
        <v>8743</v>
      </c>
      <c r="G13" s="9">
        <v>20</v>
      </c>
      <c r="H13" s="47">
        <v>44596</v>
      </c>
      <c r="I13" s="11" t="s">
        <v>83</v>
      </c>
    </row>
    <row r="14" spans="1:9" x14ac:dyDescent="0.3">
      <c r="A14" s="8">
        <f>IF(B14&lt;&gt;"",ROWS($B$6:B14),"")</f>
        <v>9</v>
      </c>
      <c r="B14" s="1" t="s">
        <v>164</v>
      </c>
      <c r="C14" s="1" t="s">
        <v>165</v>
      </c>
      <c r="D14" s="1" t="s">
        <v>166</v>
      </c>
      <c r="E14" s="21">
        <v>43032.2</v>
      </c>
      <c r="F14" s="9">
        <v>8871</v>
      </c>
      <c r="G14" s="9" t="s">
        <v>837</v>
      </c>
      <c r="H14" s="47">
        <v>44610</v>
      </c>
      <c r="I14" s="11" t="s">
        <v>167</v>
      </c>
    </row>
    <row r="15" spans="1:9" x14ac:dyDescent="0.3">
      <c r="A15" s="8">
        <f>IF(B15&lt;&gt;"",ROWS($B$6:B15),"")</f>
        <v>10</v>
      </c>
      <c r="B15" s="1" t="s">
        <v>66</v>
      </c>
      <c r="C15" s="1" t="s">
        <v>67</v>
      </c>
      <c r="D15" s="1" t="s">
        <v>28</v>
      </c>
      <c r="E15" s="21">
        <v>37045.86</v>
      </c>
      <c r="F15" s="9">
        <v>5807</v>
      </c>
      <c r="G15" s="9" t="s">
        <v>838</v>
      </c>
      <c r="H15" s="47">
        <v>44547</v>
      </c>
      <c r="I15" s="11" t="s">
        <v>38</v>
      </c>
    </row>
    <row r="16" spans="1:9" x14ac:dyDescent="0.3">
      <c r="A16" s="8">
        <f>IF(B16&lt;&gt;"",ROWS($B$6:B16),"")</f>
        <v>11</v>
      </c>
      <c r="B16" s="1" t="s">
        <v>98</v>
      </c>
      <c r="C16" s="1" t="s">
        <v>99</v>
      </c>
      <c r="D16" s="1" t="s">
        <v>100</v>
      </c>
      <c r="E16" s="21">
        <v>36603.5</v>
      </c>
      <c r="F16" s="9">
        <v>7231</v>
      </c>
      <c r="G16" s="9" t="s">
        <v>824</v>
      </c>
      <c r="H16" s="47">
        <v>44568</v>
      </c>
      <c r="I16" s="11" t="s">
        <v>48</v>
      </c>
    </row>
    <row r="17" spans="1:9" x14ac:dyDescent="0.3">
      <c r="A17" s="8">
        <f>IF(B17&lt;&gt;"",ROWS($B$6:B17),"")</f>
        <v>12</v>
      </c>
      <c r="B17" s="1" t="s">
        <v>162</v>
      </c>
      <c r="C17" s="1" t="s">
        <v>163</v>
      </c>
      <c r="D17" s="1" t="s">
        <v>28</v>
      </c>
      <c r="E17" s="21">
        <v>32645.57</v>
      </c>
      <c r="F17" s="9">
        <v>4952</v>
      </c>
      <c r="G17" s="9">
        <v>16</v>
      </c>
      <c r="H17" s="47">
        <v>44582</v>
      </c>
      <c r="I17" s="11" t="s">
        <v>32</v>
      </c>
    </row>
    <row r="18" spans="1:9" x14ac:dyDescent="0.3">
      <c r="A18" s="8">
        <f>IF(B18&lt;&gt;"",ROWS($B$6:B18),"")</f>
        <v>13</v>
      </c>
      <c r="B18" s="1" t="s">
        <v>86</v>
      </c>
      <c r="C18" s="1" t="s">
        <v>87</v>
      </c>
      <c r="D18" s="1" t="s">
        <v>28</v>
      </c>
      <c r="E18" s="21">
        <v>27998.72999999997</v>
      </c>
      <c r="F18" s="9">
        <v>5603</v>
      </c>
      <c r="G18" s="9" t="s">
        <v>836</v>
      </c>
      <c r="H18" s="47">
        <v>44552</v>
      </c>
      <c r="I18" s="11" t="s">
        <v>29</v>
      </c>
    </row>
    <row r="19" spans="1:9" x14ac:dyDescent="0.3">
      <c r="A19" s="8">
        <f>IF(B19&lt;&gt;"",ROWS($B$6:B19),"")</f>
        <v>14</v>
      </c>
      <c r="B19" s="1" t="s">
        <v>265</v>
      </c>
      <c r="C19" s="1" t="s">
        <v>266</v>
      </c>
      <c r="D19" s="1" t="s">
        <v>267</v>
      </c>
      <c r="E19" s="21">
        <v>25885.75</v>
      </c>
      <c r="F19" s="9">
        <v>5032</v>
      </c>
      <c r="G19" s="9" t="s">
        <v>838</v>
      </c>
      <c r="H19" s="47">
        <v>44596</v>
      </c>
      <c r="I19" s="11" t="s">
        <v>839</v>
      </c>
    </row>
    <row r="20" spans="1:9" x14ac:dyDescent="0.3">
      <c r="A20" s="8">
        <f>IF(B20&lt;&gt;"",ROWS($B$6:B20),"")</f>
        <v>15</v>
      </c>
      <c r="B20" s="1" t="s">
        <v>158</v>
      </c>
      <c r="C20" s="1" t="s">
        <v>159</v>
      </c>
      <c r="D20" s="1" t="s">
        <v>28</v>
      </c>
      <c r="E20" s="21">
        <v>25547.57</v>
      </c>
      <c r="F20" s="9">
        <v>4908</v>
      </c>
      <c r="G20" s="9" t="s">
        <v>826</v>
      </c>
      <c r="H20" s="47">
        <v>44526</v>
      </c>
      <c r="I20" s="11" t="s">
        <v>32</v>
      </c>
    </row>
    <row r="21" spans="1:9" x14ac:dyDescent="0.3">
      <c r="A21" s="8">
        <f>IF(B21&lt;&gt;"",ROWS($B$6:B21),"")</f>
        <v>16</v>
      </c>
      <c r="B21" s="1" t="s">
        <v>224</v>
      </c>
      <c r="C21" s="1" t="s">
        <v>225</v>
      </c>
      <c r="D21" s="1" t="s">
        <v>226</v>
      </c>
      <c r="E21" s="21">
        <v>22034.74</v>
      </c>
      <c r="F21" s="9">
        <v>4344</v>
      </c>
      <c r="G21" s="9">
        <v>19</v>
      </c>
      <c r="H21" s="47">
        <v>44589</v>
      </c>
      <c r="I21" s="11" t="s">
        <v>207</v>
      </c>
    </row>
    <row r="22" spans="1:9" x14ac:dyDescent="0.3">
      <c r="A22" s="8">
        <f>IF(B22&lt;&gt;"",ROWS($B$6:B22),"")</f>
        <v>17</v>
      </c>
      <c r="B22" s="1" t="s">
        <v>190</v>
      </c>
      <c r="C22" s="1" t="s">
        <v>191</v>
      </c>
      <c r="D22" s="1" t="s">
        <v>192</v>
      </c>
      <c r="E22" s="21">
        <v>19660.28</v>
      </c>
      <c r="F22" s="9">
        <v>3843</v>
      </c>
      <c r="G22" s="9" t="s">
        <v>840</v>
      </c>
      <c r="H22" s="47">
        <v>44582</v>
      </c>
      <c r="I22" s="11" t="s">
        <v>193</v>
      </c>
    </row>
    <row r="23" spans="1:9" x14ac:dyDescent="0.3">
      <c r="A23" s="8">
        <f>IF(B23&lt;&gt;"",ROWS($B$6:B23),"")</f>
        <v>18</v>
      </c>
      <c r="B23" s="1" t="s">
        <v>184</v>
      </c>
      <c r="C23" s="1" t="s">
        <v>185</v>
      </c>
      <c r="D23" s="1" t="s">
        <v>186</v>
      </c>
      <c r="E23" s="21">
        <v>19264</v>
      </c>
      <c r="F23" s="9">
        <v>3885</v>
      </c>
      <c r="G23" s="9" t="s">
        <v>822</v>
      </c>
      <c r="H23" s="47">
        <v>44617</v>
      </c>
      <c r="I23" s="11" t="s">
        <v>83</v>
      </c>
    </row>
    <row r="24" spans="1:9" x14ac:dyDescent="0.3">
      <c r="A24" s="8">
        <f>IF(B24&lt;&gt;"",ROWS($B$6:B24),"")</f>
        <v>19</v>
      </c>
      <c r="B24" s="1" t="s">
        <v>240</v>
      </c>
      <c r="C24" s="1" t="s">
        <v>241</v>
      </c>
      <c r="D24" s="1" t="s">
        <v>28</v>
      </c>
      <c r="E24" s="21">
        <v>16670.78</v>
      </c>
      <c r="F24" s="9">
        <v>2835</v>
      </c>
      <c r="G24" s="9" t="s">
        <v>826</v>
      </c>
      <c r="H24" s="47">
        <v>44589</v>
      </c>
      <c r="I24" s="11" t="s">
        <v>95</v>
      </c>
    </row>
    <row r="25" spans="1:9" x14ac:dyDescent="0.3">
      <c r="A25" s="8">
        <f>IF(B25&lt;&gt;"",ROWS($B$6:B25),"")</f>
        <v>20</v>
      </c>
      <c r="B25" s="1" t="s">
        <v>125</v>
      </c>
      <c r="C25" s="1" t="s">
        <v>126</v>
      </c>
      <c r="D25" s="1" t="s">
        <v>28</v>
      </c>
      <c r="E25" s="21">
        <v>16434.66</v>
      </c>
      <c r="F25" s="9">
        <v>2475</v>
      </c>
      <c r="G25" s="9" t="s">
        <v>841</v>
      </c>
      <c r="H25" s="47">
        <v>44526</v>
      </c>
      <c r="I25" s="11" t="s">
        <v>29</v>
      </c>
    </row>
    <row r="26" spans="1:9" x14ac:dyDescent="0.3">
      <c r="A26" s="8">
        <f>IF(B26&lt;&gt;"",ROWS($B$6:B26),"")</f>
        <v>21</v>
      </c>
      <c r="B26" s="1" t="s">
        <v>281</v>
      </c>
      <c r="C26" s="1" t="s">
        <v>282</v>
      </c>
      <c r="D26" s="1" t="s">
        <v>226</v>
      </c>
      <c r="E26" s="21">
        <v>15595</v>
      </c>
      <c r="F26" s="9">
        <v>2523</v>
      </c>
      <c r="G26" s="9" t="s">
        <v>842</v>
      </c>
      <c r="H26" s="47">
        <v>44603</v>
      </c>
      <c r="I26" s="11" t="s">
        <v>83</v>
      </c>
    </row>
    <row r="27" spans="1:9" x14ac:dyDescent="0.3">
      <c r="A27" s="8">
        <f>IF(B27&lt;&gt;"",ROWS($B$6:B27),"")</f>
        <v>22</v>
      </c>
      <c r="B27" s="1" t="s">
        <v>305</v>
      </c>
      <c r="C27" s="1" t="s">
        <v>306</v>
      </c>
      <c r="D27" s="1" t="s">
        <v>206</v>
      </c>
      <c r="E27" s="21">
        <v>15277.2</v>
      </c>
      <c r="F27" s="9">
        <v>2229</v>
      </c>
      <c r="G27" s="9" t="s">
        <v>843</v>
      </c>
      <c r="H27" s="47">
        <v>44603</v>
      </c>
      <c r="I27" s="11" t="s">
        <v>207</v>
      </c>
    </row>
    <row r="28" spans="1:9" x14ac:dyDescent="0.3">
      <c r="A28" s="8">
        <f>IF(B28&lt;&gt;"",ROWS($B$6:B28),"")</f>
        <v>23</v>
      </c>
      <c r="B28" s="1" t="s">
        <v>178</v>
      </c>
      <c r="C28" s="1" t="s">
        <v>178</v>
      </c>
      <c r="D28" s="1" t="s">
        <v>179</v>
      </c>
      <c r="E28" s="21">
        <v>12230</v>
      </c>
      <c r="F28" s="9">
        <v>2491</v>
      </c>
      <c r="G28" s="9">
        <v>10</v>
      </c>
      <c r="H28" s="47">
        <v>44574</v>
      </c>
      <c r="I28" s="11" t="s">
        <v>83</v>
      </c>
    </row>
    <row r="29" spans="1:9" x14ac:dyDescent="0.3">
      <c r="A29" s="8">
        <f>IF(B29&lt;&gt;"",ROWS($B$6:B29),"")</f>
        <v>24</v>
      </c>
      <c r="B29" s="1" t="s">
        <v>303</v>
      </c>
      <c r="C29" s="1" t="s">
        <v>304</v>
      </c>
      <c r="D29" s="1" t="s">
        <v>28</v>
      </c>
      <c r="E29" s="21">
        <v>12159.6</v>
      </c>
      <c r="F29" s="9">
        <v>1792</v>
      </c>
      <c r="G29" s="9" t="s">
        <v>840</v>
      </c>
      <c r="H29" s="47">
        <v>44610</v>
      </c>
      <c r="I29" s="11" t="s">
        <v>48</v>
      </c>
    </row>
    <row r="30" spans="1:9" x14ac:dyDescent="0.3">
      <c r="A30" s="8">
        <f>IF(B30&lt;&gt;"",ROWS($B$6:B30),"")</f>
        <v>25</v>
      </c>
      <c r="B30" s="1" t="s">
        <v>156</v>
      </c>
      <c r="C30" s="1" t="s">
        <v>157</v>
      </c>
      <c r="D30" s="1" t="s">
        <v>28</v>
      </c>
      <c r="E30" s="21">
        <v>9878.4500000000007</v>
      </c>
      <c r="F30" s="9">
        <v>1434</v>
      </c>
      <c r="G30" s="9" t="s">
        <v>838</v>
      </c>
      <c r="H30" s="47">
        <v>44575</v>
      </c>
      <c r="I30" s="11" t="s">
        <v>48</v>
      </c>
    </row>
    <row r="31" spans="1:9" x14ac:dyDescent="0.3">
      <c r="A31" s="8">
        <f>IF(B31&lt;&gt;"",ROWS($B$6:B31),"")</f>
        <v>26</v>
      </c>
      <c r="B31" s="1" t="s">
        <v>251</v>
      </c>
      <c r="C31" s="1" t="s">
        <v>252</v>
      </c>
      <c r="D31" s="1" t="s">
        <v>28</v>
      </c>
      <c r="E31" s="21">
        <v>9211.7199999999975</v>
      </c>
      <c r="F31" s="9">
        <v>1437</v>
      </c>
      <c r="G31" s="9" t="s">
        <v>834</v>
      </c>
      <c r="H31" s="47">
        <v>44617</v>
      </c>
      <c r="I31" s="11" t="s">
        <v>53</v>
      </c>
    </row>
    <row r="32" spans="1:9" x14ac:dyDescent="0.3">
      <c r="A32" s="8">
        <f>IF(B32&lt;&gt;"",ROWS($B$6:B32),"")</f>
        <v>27</v>
      </c>
      <c r="B32" s="1" t="s">
        <v>301</v>
      </c>
      <c r="C32" s="1" t="s">
        <v>302</v>
      </c>
      <c r="D32" s="1" t="s">
        <v>232</v>
      </c>
      <c r="E32" s="21">
        <v>6682.27</v>
      </c>
      <c r="F32" s="9">
        <v>1006</v>
      </c>
      <c r="G32" s="9">
        <v>17</v>
      </c>
      <c r="H32" s="47">
        <v>44589</v>
      </c>
      <c r="I32" s="11" t="s">
        <v>207</v>
      </c>
    </row>
    <row r="33" spans="1:9" x14ac:dyDescent="0.3">
      <c r="A33" s="8">
        <f>IF(B33&lt;&gt;"",ROWS($B$6:B33),"")</f>
        <v>28</v>
      </c>
      <c r="B33" s="1" t="s">
        <v>273</v>
      </c>
      <c r="C33" s="1" t="s">
        <v>273</v>
      </c>
      <c r="D33" s="1" t="s">
        <v>34</v>
      </c>
      <c r="E33" s="21">
        <v>6270.86</v>
      </c>
      <c r="F33" s="9">
        <v>1160</v>
      </c>
      <c r="G33" s="9" t="s">
        <v>828</v>
      </c>
      <c r="H33" s="47">
        <v>44456</v>
      </c>
      <c r="I33" s="11" t="s">
        <v>201</v>
      </c>
    </row>
    <row r="34" spans="1:9" x14ac:dyDescent="0.3">
      <c r="A34" s="8">
        <f>IF(B34&lt;&gt;"",ROWS($B$6:B34),"")</f>
        <v>29</v>
      </c>
      <c r="B34" s="1" t="s">
        <v>344</v>
      </c>
      <c r="C34" s="1" t="s">
        <v>345</v>
      </c>
      <c r="D34" s="1" t="s">
        <v>346</v>
      </c>
      <c r="E34" s="21">
        <v>5727.1</v>
      </c>
      <c r="F34" s="9">
        <v>867</v>
      </c>
      <c r="G34" s="9" t="s">
        <v>825</v>
      </c>
      <c r="H34" s="47">
        <v>44617</v>
      </c>
      <c r="I34" s="11" t="s">
        <v>207</v>
      </c>
    </row>
    <row r="35" spans="1:9" x14ac:dyDescent="0.3">
      <c r="A35" s="8">
        <f>IF(B35&lt;&gt;"",ROWS($B$6:B35),"")</f>
        <v>30</v>
      </c>
      <c r="B35" s="1" t="s">
        <v>340</v>
      </c>
      <c r="C35" s="1" t="s">
        <v>341</v>
      </c>
      <c r="D35" s="1" t="s">
        <v>28</v>
      </c>
      <c r="E35" s="21">
        <v>4083.35</v>
      </c>
      <c r="F35" s="9">
        <v>719</v>
      </c>
      <c r="G35" s="9" t="s">
        <v>842</v>
      </c>
      <c r="H35" s="47">
        <v>44617</v>
      </c>
      <c r="I35" s="11" t="s">
        <v>29</v>
      </c>
    </row>
    <row r="36" spans="1:9" x14ac:dyDescent="0.3">
      <c r="A36" s="8">
        <f>IF(B36&lt;&gt;"",ROWS($B$6:B36),"")</f>
        <v>31</v>
      </c>
      <c r="B36" s="1" t="s">
        <v>442</v>
      </c>
      <c r="C36" s="1" t="s">
        <v>443</v>
      </c>
      <c r="D36" s="1" t="s">
        <v>444</v>
      </c>
      <c r="E36" s="21">
        <v>3784.8</v>
      </c>
      <c r="F36" s="9">
        <v>554</v>
      </c>
      <c r="G36" s="9" t="s">
        <v>829</v>
      </c>
      <c r="H36" s="47">
        <v>44603</v>
      </c>
      <c r="I36" s="11" t="s">
        <v>95</v>
      </c>
    </row>
    <row r="37" spans="1:9" x14ac:dyDescent="0.3">
      <c r="A37" s="8">
        <f>IF(B37&lt;&gt;"",ROWS($B$6:B37),"")</f>
        <v>32</v>
      </c>
      <c r="B37" s="1" t="s">
        <v>204</v>
      </c>
      <c r="C37" s="1" t="s">
        <v>205</v>
      </c>
      <c r="D37" s="1" t="s">
        <v>206</v>
      </c>
      <c r="E37" s="21">
        <v>3745.45</v>
      </c>
      <c r="F37" s="9">
        <v>551</v>
      </c>
      <c r="G37" s="9">
        <v>7</v>
      </c>
      <c r="H37" s="47">
        <v>44568</v>
      </c>
      <c r="I37" s="11" t="s">
        <v>207</v>
      </c>
    </row>
    <row r="38" spans="1:9" x14ac:dyDescent="0.3">
      <c r="A38" s="8">
        <f>IF(B38&lt;&gt;"",ROWS($B$6:B38),"")</f>
        <v>33</v>
      </c>
      <c r="B38" s="1" t="s">
        <v>263</v>
      </c>
      <c r="C38" s="1" t="s">
        <v>264</v>
      </c>
      <c r="D38" s="1" t="s">
        <v>124</v>
      </c>
      <c r="E38" s="21">
        <v>3303</v>
      </c>
      <c r="F38" s="9">
        <v>764</v>
      </c>
      <c r="G38" s="9">
        <v>5</v>
      </c>
      <c r="H38" s="47">
        <v>44575</v>
      </c>
      <c r="I38" s="11" t="s">
        <v>83</v>
      </c>
    </row>
    <row r="39" spans="1:9" x14ac:dyDescent="0.3">
      <c r="A39" s="8">
        <f>IF(B39&lt;&gt;"",ROWS($B$6:B39),"")</f>
        <v>34</v>
      </c>
      <c r="B39" s="1" t="s">
        <v>307</v>
      </c>
      <c r="C39" s="1" t="s">
        <v>308</v>
      </c>
      <c r="D39" s="1" t="s">
        <v>206</v>
      </c>
      <c r="E39" s="21">
        <v>3047.63</v>
      </c>
      <c r="F39" s="9">
        <v>628</v>
      </c>
      <c r="G39" s="9" t="s">
        <v>824</v>
      </c>
      <c r="H39" s="47">
        <v>44582</v>
      </c>
      <c r="I39" s="11" t="s">
        <v>42</v>
      </c>
    </row>
    <row r="40" spans="1:9" x14ac:dyDescent="0.3">
      <c r="A40" s="8">
        <f>IF(B40&lt;&gt;"",ROWS($B$6:B40),"")</f>
        <v>35</v>
      </c>
      <c r="B40" s="1" t="s">
        <v>170</v>
      </c>
      <c r="C40" s="1" t="s">
        <v>171</v>
      </c>
      <c r="D40" s="1" t="s">
        <v>60</v>
      </c>
      <c r="E40" s="21">
        <v>2565.25</v>
      </c>
      <c r="F40" s="9">
        <v>360</v>
      </c>
      <c r="G40" s="9" t="s">
        <v>830</v>
      </c>
      <c r="H40" s="47">
        <v>44561</v>
      </c>
      <c r="I40" s="11" t="s">
        <v>32</v>
      </c>
    </row>
    <row r="41" spans="1:9" x14ac:dyDescent="0.3">
      <c r="A41" s="8">
        <f>IF(B41&lt;&gt;"",ROWS($B$6:B41),"")</f>
        <v>36</v>
      </c>
      <c r="B41" s="1" t="s">
        <v>509</v>
      </c>
      <c r="C41" s="1" t="s">
        <v>510</v>
      </c>
      <c r="D41" s="1" t="s">
        <v>121</v>
      </c>
      <c r="E41" s="21">
        <v>2295.1999999999998</v>
      </c>
      <c r="F41" s="9">
        <v>324</v>
      </c>
      <c r="G41" s="9" t="s">
        <v>826</v>
      </c>
      <c r="H41" s="47">
        <v>44603</v>
      </c>
      <c r="I41" s="11" t="s">
        <v>511</v>
      </c>
    </row>
    <row r="42" spans="1:9" x14ac:dyDescent="0.3">
      <c r="A42" s="8">
        <f>IF(B42&lt;&gt;"",ROWS($B$6:B42),"")</f>
        <v>37</v>
      </c>
      <c r="B42" s="1" t="s">
        <v>496</v>
      </c>
      <c r="C42" s="1" t="s">
        <v>497</v>
      </c>
      <c r="D42" s="1" t="s">
        <v>226</v>
      </c>
      <c r="E42" s="21">
        <v>2119.02</v>
      </c>
      <c r="F42" s="9">
        <v>380</v>
      </c>
      <c r="G42" s="9" t="s">
        <v>836</v>
      </c>
      <c r="H42" s="47">
        <v>44596</v>
      </c>
      <c r="I42" s="11" t="s">
        <v>177</v>
      </c>
    </row>
    <row r="43" spans="1:9" x14ac:dyDescent="0.3">
      <c r="A43" s="8">
        <f>IF(B43&lt;&gt;"",ROWS($B$6:B43),"")</f>
        <v>38</v>
      </c>
      <c r="B43" s="1" t="s">
        <v>363</v>
      </c>
      <c r="C43" s="1" t="s">
        <v>363</v>
      </c>
      <c r="D43" s="1" t="s">
        <v>236</v>
      </c>
      <c r="E43" s="21">
        <v>1682.5</v>
      </c>
      <c r="F43" s="9">
        <v>318</v>
      </c>
      <c r="G43" s="9" t="s">
        <v>828</v>
      </c>
      <c r="H43" s="47">
        <v>44533</v>
      </c>
      <c r="I43" s="11" t="s">
        <v>95</v>
      </c>
    </row>
    <row r="44" spans="1:9" x14ac:dyDescent="0.3">
      <c r="A44" s="8">
        <f>IF(B44&lt;&gt;"",ROWS($B$6:B44),"")</f>
        <v>39</v>
      </c>
      <c r="B44" s="1" t="s">
        <v>168</v>
      </c>
      <c r="C44" s="1" t="s">
        <v>169</v>
      </c>
      <c r="D44" s="1" t="s">
        <v>28</v>
      </c>
      <c r="E44" s="21">
        <v>1602.75</v>
      </c>
      <c r="F44" s="9">
        <v>231</v>
      </c>
      <c r="G44" s="9" t="s">
        <v>830</v>
      </c>
      <c r="H44" s="47">
        <v>44554</v>
      </c>
      <c r="I44" s="11" t="s">
        <v>53</v>
      </c>
    </row>
    <row r="45" spans="1:9" x14ac:dyDescent="0.3">
      <c r="A45" s="8">
        <f>IF(B45&lt;&gt;"",ROWS($B$6:B45),"")</f>
        <v>40</v>
      </c>
      <c r="B45" s="1" t="s">
        <v>352</v>
      </c>
      <c r="C45" s="1" t="s">
        <v>353</v>
      </c>
      <c r="D45" s="1" t="s">
        <v>206</v>
      </c>
      <c r="E45" s="21">
        <v>1529</v>
      </c>
      <c r="F45" s="9">
        <v>266</v>
      </c>
      <c r="G45" s="9">
        <v>4</v>
      </c>
      <c r="H45" s="47">
        <v>44582</v>
      </c>
      <c r="I45" s="11" t="s">
        <v>83</v>
      </c>
    </row>
    <row r="46" spans="1:9" x14ac:dyDescent="0.3">
      <c r="A46" s="8">
        <f>IF(B46&lt;&gt;"",ROWS($B$6:B46),"")</f>
        <v>41</v>
      </c>
      <c r="B46" s="1" t="s">
        <v>473</v>
      </c>
      <c r="C46" s="1" t="s">
        <v>474</v>
      </c>
      <c r="D46" s="1" t="s">
        <v>321</v>
      </c>
      <c r="E46" s="21">
        <v>1362.5</v>
      </c>
      <c r="F46" s="9">
        <v>306</v>
      </c>
      <c r="G46" s="9" t="s">
        <v>831</v>
      </c>
      <c r="H46" s="47">
        <v>44554</v>
      </c>
      <c r="I46" s="11" t="s">
        <v>177</v>
      </c>
    </row>
    <row r="47" spans="1:9" x14ac:dyDescent="0.3">
      <c r="A47" s="8">
        <f>IF(B47&lt;&gt;"",ROWS($B$6:B47),"")</f>
        <v>42</v>
      </c>
      <c r="B47" s="1" t="s">
        <v>585</v>
      </c>
      <c r="C47" s="1" t="s">
        <v>586</v>
      </c>
      <c r="D47" s="1" t="s">
        <v>587</v>
      </c>
      <c r="E47" s="21">
        <v>1343</v>
      </c>
      <c r="F47" s="9">
        <v>267</v>
      </c>
      <c r="G47" s="9" t="s">
        <v>828</v>
      </c>
      <c r="H47" s="47">
        <v>44603</v>
      </c>
      <c r="I47" s="11" t="s">
        <v>95</v>
      </c>
    </row>
    <row r="48" spans="1:9" x14ac:dyDescent="0.3">
      <c r="A48" s="8">
        <f>IF(B48&lt;&gt;"",ROWS($B$6:B48),"")</f>
        <v>43</v>
      </c>
      <c r="B48" s="1" t="s">
        <v>372</v>
      </c>
      <c r="C48" s="1" t="s">
        <v>373</v>
      </c>
      <c r="D48" s="1" t="s">
        <v>226</v>
      </c>
      <c r="E48" s="21">
        <v>1284</v>
      </c>
      <c r="F48" s="9">
        <v>205</v>
      </c>
      <c r="G48" s="9" t="s">
        <v>831</v>
      </c>
      <c r="H48" s="47">
        <v>44561</v>
      </c>
      <c r="I48" s="11" t="s">
        <v>95</v>
      </c>
    </row>
    <row r="49" spans="1:9" x14ac:dyDescent="0.3">
      <c r="A49" s="8">
        <f>IF(B49&lt;&gt;"",ROWS($B$6:B49),"")</f>
        <v>44</v>
      </c>
      <c r="B49" s="1" t="s">
        <v>520</v>
      </c>
      <c r="C49" s="1" t="s">
        <v>521</v>
      </c>
      <c r="D49" s="1" t="s">
        <v>226</v>
      </c>
      <c r="E49" s="21">
        <v>1104.6999999999998</v>
      </c>
      <c r="F49" s="9">
        <v>239</v>
      </c>
      <c r="G49" s="9">
        <v>4</v>
      </c>
      <c r="H49" s="47">
        <v>44568</v>
      </c>
      <c r="I49" s="11" t="s">
        <v>177</v>
      </c>
    </row>
    <row r="50" spans="1:9" x14ac:dyDescent="0.3">
      <c r="A50" s="8">
        <f>IF(B50&lt;&gt;"",ROWS($B$6:B50),"")</f>
        <v>45</v>
      </c>
      <c r="B50" s="1" t="s">
        <v>436</v>
      </c>
      <c r="C50" s="1" t="s">
        <v>436</v>
      </c>
      <c r="D50" s="1" t="s">
        <v>34</v>
      </c>
      <c r="E50" s="21">
        <v>1101</v>
      </c>
      <c r="F50" s="9">
        <v>227</v>
      </c>
      <c r="G50" s="9" t="s">
        <v>823</v>
      </c>
      <c r="H50" s="47">
        <v>44526</v>
      </c>
      <c r="I50" s="11" t="s">
        <v>201</v>
      </c>
    </row>
    <row r="51" spans="1:9" x14ac:dyDescent="0.3">
      <c r="A51" s="8">
        <f>IF(B51&lt;&gt;"",ROWS($B$6:B51),"")</f>
        <v>46</v>
      </c>
      <c r="B51" s="1" t="s">
        <v>449</v>
      </c>
      <c r="C51" s="1" t="s">
        <v>450</v>
      </c>
      <c r="D51" s="1" t="s">
        <v>189</v>
      </c>
      <c r="E51" s="21">
        <v>1070</v>
      </c>
      <c r="F51" s="9">
        <v>204</v>
      </c>
      <c r="G51" s="9" t="s">
        <v>830</v>
      </c>
      <c r="H51" s="47">
        <v>44617</v>
      </c>
      <c r="I51" s="11" t="s">
        <v>95</v>
      </c>
    </row>
    <row r="52" spans="1:9" x14ac:dyDescent="0.3">
      <c r="A52" s="8">
        <f>IF(B52&lt;&gt;"",ROWS($B$6:B52),"")</f>
        <v>47</v>
      </c>
      <c r="B52" s="1" t="s">
        <v>616</v>
      </c>
      <c r="C52" s="1" t="s">
        <v>617</v>
      </c>
      <c r="D52" s="1" t="s">
        <v>166</v>
      </c>
      <c r="E52" s="21">
        <v>1021</v>
      </c>
      <c r="F52" s="9">
        <v>173</v>
      </c>
      <c r="G52" s="9" t="s">
        <v>832</v>
      </c>
      <c r="H52" s="47">
        <v>41957</v>
      </c>
      <c r="I52" s="11" t="s">
        <v>95</v>
      </c>
    </row>
    <row r="53" spans="1:9" x14ac:dyDescent="0.3">
      <c r="A53" s="8">
        <f>IF(B53&lt;&gt;"",ROWS($B$6:B53),"")</f>
        <v>48</v>
      </c>
      <c r="B53" s="1" t="s">
        <v>349</v>
      </c>
      <c r="C53" s="1" t="s">
        <v>350</v>
      </c>
      <c r="D53" s="1" t="s">
        <v>351</v>
      </c>
      <c r="E53" s="21">
        <v>961.97999999999956</v>
      </c>
      <c r="F53" s="9">
        <v>166</v>
      </c>
      <c r="G53" s="9">
        <v>6</v>
      </c>
      <c r="H53" s="47">
        <v>44583</v>
      </c>
      <c r="I53" s="11" t="s">
        <v>167</v>
      </c>
    </row>
    <row r="54" spans="1:9" x14ac:dyDescent="0.3">
      <c r="A54" s="8">
        <f>IF(B54&lt;&gt;"",ROWS($B$6:B54),"")</f>
        <v>49</v>
      </c>
      <c r="B54" s="1" t="s">
        <v>199</v>
      </c>
      <c r="C54" s="1" t="s">
        <v>200</v>
      </c>
      <c r="D54" s="1" t="s">
        <v>179</v>
      </c>
      <c r="E54" s="21">
        <v>675.33</v>
      </c>
      <c r="F54" s="9">
        <v>102</v>
      </c>
      <c r="G54" s="9" t="s">
        <v>841</v>
      </c>
      <c r="H54" s="47">
        <v>44617</v>
      </c>
      <c r="I54" s="11" t="s">
        <v>201</v>
      </c>
    </row>
    <row r="55" spans="1:9" x14ac:dyDescent="0.3">
      <c r="A55" s="8">
        <f>IF(B55&lt;&gt;"",ROWS($B$6:B55),"")</f>
        <v>50</v>
      </c>
      <c r="B55" s="1" t="s">
        <v>528</v>
      </c>
      <c r="C55" s="1" t="s">
        <v>528</v>
      </c>
      <c r="D55" s="1" t="s">
        <v>34</v>
      </c>
      <c r="E55" s="21">
        <v>631.25</v>
      </c>
      <c r="F55" s="9">
        <v>118</v>
      </c>
      <c r="G55" s="9" t="s">
        <v>831</v>
      </c>
      <c r="H55" s="47">
        <v>44519</v>
      </c>
      <c r="I55" s="11" t="s">
        <v>529</v>
      </c>
    </row>
    <row r="56" spans="1:9" x14ac:dyDescent="0.3">
      <c r="A56" s="8">
        <f>IF(B56&lt;&gt;"",ROWS($B$6:B56),"")</f>
        <v>51</v>
      </c>
      <c r="B56" s="1" t="s">
        <v>642</v>
      </c>
      <c r="C56" s="1" t="s">
        <v>643</v>
      </c>
      <c r="D56" s="1" t="s">
        <v>644</v>
      </c>
      <c r="E56" s="21">
        <v>628</v>
      </c>
      <c r="F56" s="9">
        <v>154</v>
      </c>
      <c r="G56" s="9" t="s">
        <v>844</v>
      </c>
      <c r="H56" s="47">
        <v>44606</v>
      </c>
      <c r="I56" s="11" t="s">
        <v>615</v>
      </c>
    </row>
    <row r="57" spans="1:9" x14ac:dyDescent="0.3">
      <c r="A57" s="8">
        <f>IF(B57&lt;&gt;"",ROWS($B$6:B57),"")</f>
        <v>52</v>
      </c>
      <c r="B57" s="1" t="s">
        <v>491</v>
      </c>
      <c r="C57" s="1" t="s">
        <v>492</v>
      </c>
      <c r="D57" s="1" t="s">
        <v>226</v>
      </c>
      <c r="E57" s="21">
        <v>566.86000000000058</v>
      </c>
      <c r="F57" s="9">
        <v>103</v>
      </c>
      <c r="G57" s="9">
        <v>4</v>
      </c>
      <c r="H57" s="47">
        <v>44533</v>
      </c>
      <c r="I57" s="11" t="s">
        <v>167</v>
      </c>
    </row>
    <row r="58" spans="1:9" x14ac:dyDescent="0.3">
      <c r="A58" s="8">
        <f>IF(B58&lt;&gt;"",ROWS($B$6:B58),"")</f>
        <v>53</v>
      </c>
      <c r="B58" s="1" t="s">
        <v>451</v>
      </c>
      <c r="C58" s="1" t="s">
        <v>452</v>
      </c>
      <c r="D58" s="1" t="s">
        <v>124</v>
      </c>
      <c r="E58" s="21">
        <v>465</v>
      </c>
      <c r="F58" s="9">
        <v>114</v>
      </c>
      <c r="G58" s="9" t="s">
        <v>830</v>
      </c>
      <c r="H58" s="47">
        <v>44568</v>
      </c>
      <c r="I58" s="11" t="s">
        <v>95</v>
      </c>
    </row>
    <row r="59" spans="1:9" x14ac:dyDescent="0.3">
      <c r="A59" s="8">
        <f>IF(B59&lt;&gt;"",ROWS($B$6:B59),"")</f>
        <v>54</v>
      </c>
      <c r="B59" s="1" t="s">
        <v>662</v>
      </c>
      <c r="C59" s="1" t="s">
        <v>663</v>
      </c>
      <c r="D59" s="1" t="s">
        <v>28</v>
      </c>
      <c r="E59" s="21">
        <v>368</v>
      </c>
      <c r="F59" s="9">
        <v>72</v>
      </c>
      <c r="G59" s="9" t="s">
        <v>832</v>
      </c>
      <c r="H59" s="47">
        <v>44323</v>
      </c>
      <c r="I59" s="11" t="s">
        <v>833</v>
      </c>
    </row>
    <row r="60" spans="1:9" x14ac:dyDescent="0.3">
      <c r="A60" s="8">
        <f>IF(B60&lt;&gt;"",ROWS($B$6:B60),"")</f>
        <v>55</v>
      </c>
      <c r="B60" s="1" t="s">
        <v>628</v>
      </c>
      <c r="C60" s="1" t="s">
        <v>629</v>
      </c>
      <c r="D60" s="1" t="s">
        <v>630</v>
      </c>
      <c r="E60" s="21">
        <v>365</v>
      </c>
      <c r="F60" s="9">
        <v>73</v>
      </c>
      <c r="G60" s="9">
        <v>1</v>
      </c>
      <c r="H60" s="47">
        <v>43435</v>
      </c>
      <c r="I60" s="11" t="s">
        <v>377</v>
      </c>
    </row>
    <row r="61" spans="1:9" x14ac:dyDescent="0.3">
      <c r="A61" s="8">
        <f>IF(B61&lt;&gt;"",ROWS($B$6:B61),"")</f>
        <v>56</v>
      </c>
      <c r="B61" s="1" t="s">
        <v>715</v>
      </c>
      <c r="C61" s="1" t="s">
        <v>716</v>
      </c>
      <c r="D61" s="1" t="s">
        <v>717</v>
      </c>
      <c r="E61" s="21">
        <v>349.55</v>
      </c>
      <c r="F61" s="9">
        <v>72</v>
      </c>
      <c r="G61" s="9" t="s">
        <v>826</v>
      </c>
      <c r="H61" s="47">
        <v>44606</v>
      </c>
      <c r="I61" s="11" t="s">
        <v>615</v>
      </c>
    </row>
    <row r="62" spans="1:9" x14ac:dyDescent="0.3">
      <c r="A62" s="8">
        <f>IF(B62&lt;&gt;"",ROWS($B$6:B62),"")</f>
        <v>57</v>
      </c>
      <c r="B62" s="1" t="s">
        <v>713</v>
      </c>
      <c r="C62" s="1" t="s">
        <v>714</v>
      </c>
      <c r="D62" s="1" t="s">
        <v>124</v>
      </c>
      <c r="E62" s="21">
        <v>298.35000000000002</v>
      </c>
      <c r="F62" s="9">
        <v>67</v>
      </c>
      <c r="G62" s="9" t="s">
        <v>826</v>
      </c>
      <c r="H62" s="47">
        <v>44606</v>
      </c>
      <c r="I62" s="11" t="s">
        <v>615</v>
      </c>
    </row>
    <row r="63" spans="1:9" x14ac:dyDescent="0.3">
      <c r="A63" s="8">
        <f>IF(B63&lt;&gt;"",ROWS($B$6:B63),"")</f>
        <v>58</v>
      </c>
      <c r="B63" s="1" t="s">
        <v>728</v>
      </c>
      <c r="C63" s="1" t="s">
        <v>729</v>
      </c>
      <c r="D63" s="1" t="s">
        <v>730</v>
      </c>
      <c r="E63" s="21">
        <v>238.53</v>
      </c>
      <c r="F63" s="9">
        <v>52</v>
      </c>
      <c r="G63" s="9" t="s">
        <v>841</v>
      </c>
      <c r="H63" s="47">
        <v>44606</v>
      </c>
      <c r="I63" s="11" t="s">
        <v>615</v>
      </c>
    </row>
    <row r="64" spans="1:9" x14ac:dyDescent="0.3">
      <c r="A64" s="8">
        <f>IF(B64&lt;&gt;"",ROWS($B$6:B64),"")</f>
        <v>59</v>
      </c>
      <c r="B64" s="1" t="s">
        <v>726</v>
      </c>
      <c r="C64" s="1" t="s">
        <v>727</v>
      </c>
      <c r="D64" s="1" t="s">
        <v>486</v>
      </c>
      <c r="E64" s="21">
        <v>253.77</v>
      </c>
      <c r="F64" s="9">
        <v>61</v>
      </c>
      <c r="G64" s="9" t="s">
        <v>841</v>
      </c>
      <c r="H64" s="47">
        <v>44606</v>
      </c>
      <c r="I64" s="11" t="s">
        <v>615</v>
      </c>
    </row>
    <row r="65" spans="1:9" x14ac:dyDescent="0.3">
      <c r="A65" s="8">
        <f>IF(B65&lt;&gt;"",ROWS($B$6:B65),"")</f>
        <v>60</v>
      </c>
      <c r="B65" s="1" t="s">
        <v>391</v>
      </c>
      <c r="C65" s="1" t="s">
        <v>392</v>
      </c>
      <c r="D65" s="1" t="s">
        <v>393</v>
      </c>
      <c r="E65" s="21">
        <v>214</v>
      </c>
      <c r="F65" s="9">
        <v>38</v>
      </c>
      <c r="G65" s="9" t="s">
        <v>832</v>
      </c>
      <c r="H65" s="47">
        <v>44512</v>
      </c>
      <c r="I65" s="11" t="s">
        <v>207</v>
      </c>
    </row>
    <row r="66" spans="1:9" x14ac:dyDescent="0.3">
      <c r="A66" s="8">
        <f>IF(B66&lt;&gt;"",ROWS($B$6:B66),"")</f>
        <v>61</v>
      </c>
      <c r="B66" s="1" t="s">
        <v>687</v>
      </c>
      <c r="C66" s="1" t="s">
        <v>688</v>
      </c>
      <c r="D66" s="1" t="s">
        <v>28</v>
      </c>
      <c r="E66" s="21">
        <v>202.5</v>
      </c>
      <c r="F66" s="9">
        <v>43</v>
      </c>
      <c r="G66" s="9" t="s">
        <v>830</v>
      </c>
      <c r="H66" s="47">
        <v>44540</v>
      </c>
      <c r="I66" s="11" t="s">
        <v>32</v>
      </c>
    </row>
    <row r="67" spans="1:9" x14ac:dyDescent="0.3">
      <c r="A67" s="8">
        <f>IF(B67&lt;&gt;"",ROWS($B$6:B67),"")</f>
        <v>62</v>
      </c>
      <c r="B67" s="1" t="s">
        <v>667</v>
      </c>
      <c r="C67" s="1" t="s">
        <v>668</v>
      </c>
      <c r="D67" s="1" t="s">
        <v>28</v>
      </c>
      <c r="E67" s="21">
        <v>199</v>
      </c>
      <c r="F67" s="9">
        <v>45</v>
      </c>
      <c r="G67" s="9" t="s">
        <v>831</v>
      </c>
      <c r="H67" s="47">
        <v>44456</v>
      </c>
      <c r="I67" s="11" t="s">
        <v>53</v>
      </c>
    </row>
    <row r="68" spans="1:9" x14ac:dyDescent="0.3">
      <c r="A68" s="8">
        <f>IF(B68&lt;&gt;"",ROWS($B$6:B68),"")</f>
        <v>63</v>
      </c>
      <c r="B68" s="1" t="s">
        <v>507</v>
      </c>
      <c r="C68" s="1" t="s">
        <v>508</v>
      </c>
      <c r="D68" s="1" t="s">
        <v>433</v>
      </c>
      <c r="E68" s="21">
        <v>182.5</v>
      </c>
      <c r="F68" s="9">
        <v>43</v>
      </c>
      <c r="G68" s="9" t="s">
        <v>832</v>
      </c>
      <c r="H68" s="47">
        <v>44080</v>
      </c>
      <c r="I68" s="11" t="s">
        <v>377</v>
      </c>
    </row>
    <row r="69" spans="1:9" x14ac:dyDescent="0.3">
      <c r="A69" s="8">
        <f>IF(B69&lt;&gt;"",ROWS($B$6:B69),"")</f>
        <v>64</v>
      </c>
      <c r="B69" s="1" t="s">
        <v>712</v>
      </c>
      <c r="C69" s="1" t="s">
        <v>712</v>
      </c>
      <c r="D69" s="1" t="s">
        <v>226</v>
      </c>
      <c r="E69" s="21">
        <v>173</v>
      </c>
      <c r="F69" s="9">
        <v>38</v>
      </c>
      <c r="G69" s="9" t="s">
        <v>832</v>
      </c>
      <c r="H69" s="47">
        <v>44484</v>
      </c>
      <c r="I69" s="11" t="s">
        <v>95</v>
      </c>
    </row>
    <row r="70" spans="1:9" x14ac:dyDescent="0.3">
      <c r="A70" s="8">
        <f>IF(B70&lt;&gt;"",ROWS($B$6:B70),"")</f>
        <v>65</v>
      </c>
      <c r="B70" s="1" t="s">
        <v>522</v>
      </c>
      <c r="C70" s="1" t="s">
        <v>523</v>
      </c>
      <c r="D70" s="1" t="s">
        <v>486</v>
      </c>
      <c r="E70" s="21">
        <v>146</v>
      </c>
      <c r="F70" s="9">
        <v>73</v>
      </c>
      <c r="G70" s="9">
        <v>1</v>
      </c>
      <c r="H70" s="47">
        <v>42654</v>
      </c>
      <c r="I70" s="11" t="s">
        <v>377</v>
      </c>
    </row>
    <row r="71" spans="1:9" x14ac:dyDescent="0.3">
      <c r="A71" s="8">
        <f>IF(B71&lt;&gt;"",ROWS($B$6:B71),"")</f>
        <v>66</v>
      </c>
      <c r="B71" s="1" t="s">
        <v>745</v>
      </c>
      <c r="C71" s="1" t="s">
        <v>746</v>
      </c>
      <c r="D71" s="1" t="s">
        <v>192</v>
      </c>
      <c r="E71" s="21">
        <v>137.5</v>
      </c>
      <c r="F71" s="9">
        <v>45</v>
      </c>
      <c r="G71" s="9">
        <v>8</v>
      </c>
      <c r="H71" s="47">
        <v>44606</v>
      </c>
      <c r="I71" s="11" t="s">
        <v>615</v>
      </c>
    </row>
    <row r="72" spans="1:9" x14ac:dyDescent="0.3">
      <c r="A72" s="8">
        <f>IF(B72&lt;&gt;"",ROWS($B$6:B72),"")</f>
        <v>67</v>
      </c>
      <c r="B72" s="1" t="s">
        <v>697</v>
      </c>
      <c r="C72" s="1" t="s">
        <v>698</v>
      </c>
      <c r="D72" s="1" t="s">
        <v>272</v>
      </c>
      <c r="E72" s="21">
        <v>134.17000000000007</v>
      </c>
      <c r="F72" s="9">
        <v>38</v>
      </c>
      <c r="G72" s="9" t="s">
        <v>831</v>
      </c>
      <c r="H72" s="47">
        <v>44477</v>
      </c>
      <c r="I72" s="11" t="s">
        <v>167</v>
      </c>
    </row>
    <row r="73" spans="1:9" x14ac:dyDescent="0.3">
      <c r="A73" s="8">
        <f>IF(B73&lt;&gt;"",ROWS($B$6:B73),"")</f>
        <v>68</v>
      </c>
      <c r="B73" s="1" t="s">
        <v>631</v>
      </c>
      <c r="C73" s="1" t="s">
        <v>632</v>
      </c>
      <c r="D73" s="1" t="s">
        <v>582</v>
      </c>
      <c r="E73" s="21">
        <v>104</v>
      </c>
      <c r="F73" s="9">
        <v>26</v>
      </c>
      <c r="G73" s="9" t="s">
        <v>832</v>
      </c>
      <c r="H73" s="47">
        <v>44512</v>
      </c>
      <c r="I73" s="11" t="s">
        <v>207</v>
      </c>
    </row>
    <row r="74" spans="1:9" x14ac:dyDescent="0.3">
      <c r="A74" s="8">
        <f>IF(B74&lt;&gt;"",ROWS($B$6:B74),"")</f>
        <v>69</v>
      </c>
      <c r="B74" s="1" t="s">
        <v>740</v>
      </c>
      <c r="C74" s="1" t="s">
        <v>741</v>
      </c>
      <c r="D74" s="1" t="s">
        <v>124</v>
      </c>
      <c r="E74" s="21">
        <v>73</v>
      </c>
      <c r="F74" s="9">
        <v>13</v>
      </c>
      <c r="G74" s="9">
        <v>1</v>
      </c>
      <c r="H74" s="47">
        <v>44421</v>
      </c>
      <c r="I74" s="11" t="s">
        <v>167</v>
      </c>
    </row>
    <row r="75" spans="1:9" x14ac:dyDescent="0.3">
      <c r="A75" s="8">
        <f>IF(B75&lt;&gt;"",ROWS($B$6:B75),"")</f>
        <v>70</v>
      </c>
      <c r="B75" s="1" t="s">
        <v>782</v>
      </c>
      <c r="C75" s="1" t="s">
        <v>783</v>
      </c>
      <c r="D75" s="1" t="s">
        <v>784</v>
      </c>
      <c r="E75" s="21">
        <v>69.7</v>
      </c>
      <c r="F75" s="9">
        <v>24</v>
      </c>
      <c r="G75" s="9" t="s">
        <v>826</v>
      </c>
      <c r="H75" s="47">
        <v>44606</v>
      </c>
      <c r="I75" s="11" t="s">
        <v>615</v>
      </c>
    </row>
    <row r="76" spans="1:9" x14ac:dyDescent="0.3">
      <c r="A76" s="8">
        <f>IF(B76&lt;&gt;"",ROWS($B$6:B76),"")</f>
        <v>71</v>
      </c>
      <c r="B76" s="1" t="s">
        <v>618</v>
      </c>
      <c r="C76" s="1" t="s">
        <v>619</v>
      </c>
      <c r="D76" s="1" t="s">
        <v>291</v>
      </c>
      <c r="E76" s="21">
        <v>19</v>
      </c>
      <c r="F76" s="9">
        <v>3</v>
      </c>
      <c r="G76" s="9" t="s">
        <v>842</v>
      </c>
      <c r="H76" s="47">
        <v>44470</v>
      </c>
      <c r="I76" s="11" t="s">
        <v>29</v>
      </c>
    </row>
    <row r="77" spans="1:9" x14ac:dyDescent="0.3">
      <c r="E77" s="19">
        <f>SUBTOTAL(109,Table3_Vasaris[Pajamos])</f>
        <v>1207375.1600000001</v>
      </c>
      <c r="F77" s="12">
        <f>SUBTOTAL(109,Table3_Vasaris[Žiūrovų skaičius])</f>
        <v>199273</v>
      </c>
    </row>
  </sheetData>
  <pageMargins left="0.75" right="0.75" top="1" bottom="1" header="0.5" footer="0.5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086967-2F9E-4034-9482-E1B780F8CE5D}">
  <dimension ref="A1:I75"/>
  <sheetViews>
    <sheetView zoomScaleNormal="100" workbookViewId="0">
      <selection activeCell="B9" sqref="B9"/>
    </sheetView>
  </sheetViews>
  <sheetFormatPr defaultRowHeight="14.4" x14ac:dyDescent="0.3"/>
  <cols>
    <col min="1" max="1" width="8.33203125" customWidth="1"/>
    <col min="2" max="3" width="45" customWidth="1"/>
    <col min="4" max="7" width="18" customWidth="1"/>
    <col min="8" max="8" width="18" style="45" customWidth="1"/>
    <col min="9" max="9" width="45" customWidth="1"/>
  </cols>
  <sheetData>
    <row r="1" spans="1:9" x14ac:dyDescent="0.3">
      <c r="A1" s="13">
        <f>'2022'!A1</f>
        <v>2022</v>
      </c>
    </row>
    <row r="2" spans="1:9" x14ac:dyDescent="0.3">
      <c r="A2" s="16" t="str">
        <f>'2022'!A2</f>
        <v>Lietuvos kino teatruose rodytų filmų TOP</v>
      </c>
    </row>
    <row r="3" spans="1:9" x14ac:dyDescent="0.3">
      <c r="A3" s="16" t="s">
        <v>15</v>
      </c>
    </row>
    <row r="4" spans="1:9" x14ac:dyDescent="0.3">
      <c r="A4" s="16"/>
    </row>
    <row r="5" spans="1:9" x14ac:dyDescent="0.3">
      <c r="A5" s="5" t="s">
        <v>1</v>
      </c>
      <c r="B5" s="6" t="s">
        <v>2</v>
      </c>
      <c r="C5" s="6" t="s">
        <v>3</v>
      </c>
      <c r="D5" s="6" t="s">
        <v>4</v>
      </c>
      <c r="E5" s="6" t="s">
        <v>5</v>
      </c>
      <c r="F5" s="6" t="s">
        <v>6</v>
      </c>
      <c r="G5" s="6" t="s">
        <v>7</v>
      </c>
      <c r="H5" s="46" t="s">
        <v>8</v>
      </c>
      <c r="I5" s="7" t="s">
        <v>9</v>
      </c>
    </row>
    <row r="6" spans="1:9" x14ac:dyDescent="0.3">
      <c r="A6" s="8">
        <f>IF(B6&lt;&gt;"",ROWS($B$6:B6),"")</f>
        <v>1</v>
      </c>
      <c r="B6" s="1" t="s">
        <v>51</v>
      </c>
      <c r="C6" s="1" t="s">
        <v>52</v>
      </c>
      <c r="D6" s="1" t="s">
        <v>28</v>
      </c>
      <c r="E6" s="21">
        <v>324293.95999999996</v>
      </c>
      <c r="F6" s="9">
        <v>45728</v>
      </c>
      <c r="G6" s="9" t="s">
        <v>822</v>
      </c>
      <c r="H6" s="47">
        <v>44624</v>
      </c>
      <c r="I6" s="11" t="s">
        <v>53</v>
      </c>
    </row>
    <row r="7" spans="1:9" x14ac:dyDescent="0.3">
      <c r="A7" s="8">
        <f>IF(B7&lt;&gt;"",ROWS($B$6:B7),"")</f>
        <v>2</v>
      </c>
      <c r="B7" s="1" t="s">
        <v>68</v>
      </c>
      <c r="C7" s="1" t="s">
        <v>69</v>
      </c>
      <c r="D7" s="1" t="s">
        <v>28</v>
      </c>
      <c r="E7" s="21">
        <v>140736.41</v>
      </c>
      <c r="F7" s="9">
        <v>28265</v>
      </c>
      <c r="G7" s="9" t="s">
        <v>835</v>
      </c>
      <c r="H7" s="47">
        <v>44631</v>
      </c>
      <c r="I7" s="11" t="s">
        <v>32</v>
      </c>
    </row>
    <row r="8" spans="1:9" x14ac:dyDescent="0.3">
      <c r="A8" s="8">
        <f>IF(B8&lt;&gt;"",ROWS($B$6:B8),"")</f>
        <v>3</v>
      </c>
      <c r="B8" s="1" t="s">
        <v>73</v>
      </c>
      <c r="C8" s="1" t="s">
        <v>74</v>
      </c>
      <c r="D8" s="1" t="s">
        <v>28</v>
      </c>
      <c r="E8" s="21">
        <v>90161.15</v>
      </c>
      <c r="F8" s="9">
        <v>14258</v>
      </c>
      <c r="G8" s="9" t="s">
        <v>838</v>
      </c>
      <c r="H8" s="47">
        <v>44610</v>
      </c>
      <c r="I8" s="11" t="s">
        <v>38</v>
      </c>
    </row>
    <row r="9" spans="1:9" x14ac:dyDescent="0.3">
      <c r="A9" s="8">
        <f>IF(B9&lt;&gt;"",ROWS($B$6:B9),"")</f>
        <v>4</v>
      </c>
      <c r="B9" s="1" t="s">
        <v>79</v>
      </c>
      <c r="C9" s="1" t="s">
        <v>80</v>
      </c>
      <c r="D9" s="1" t="s">
        <v>28</v>
      </c>
      <c r="E9" s="21">
        <v>72908.570000000007</v>
      </c>
      <c r="F9" s="9">
        <v>14498</v>
      </c>
      <c r="G9" s="9" t="s">
        <v>822</v>
      </c>
      <c r="H9" s="47">
        <v>44638</v>
      </c>
      <c r="I9" s="11" t="s">
        <v>29</v>
      </c>
    </row>
    <row r="10" spans="1:9" x14ac:dyDescent="0.3">
      <c r="A10" s="8">
        <f>IF(B10&lt;&gt;"",ROWS($B$6:B10),"")</f>
        <v>5</v>
      </c>
      <c r="B10" s="1" t="s">
        <v>111</v>
      </c>
      <c r="C10" s="1" t="s">
        <v>111</v>
      </c>
      <c r="D10" s="1" t="s">
        <v>34</v>
      </c>
      <c r="E10" s="21">
        <v>56804.14</v>
      </c>
      <c r="F10" s="9">
        <v>9439</v>
      </c>
      <c r="G10" s="9" t="s">
        <v>835</v>
      </c>
      <c r="H10" s="47">
        <v>44610</v>
      </c>
      <c r="I10" s="11" t="s">
        <v>112</v>
      </c>
    </row>
    <row r="11" spans="1:9" x14ac:dyDescent="0.3">
      <c r="A11" s="8">
        <f>IF(B11&lt;&gt;"",ROWS($B$6:B11),"")</f>
        <v>6</v>
      </c>
      <c r="B11" s="1" t="s">
        <v>199</v>
      </c>
      <c r="C11" s="1" t="s">
        <v>200</v>
      </c>
      <c r="D11" s="1" t="s">
        <v>179</v>
      </c>
      <c r="E11" s="21">
        <v>41450.82</v>
      </c>
      <c r="F11" s="9">
        <v>7665</v>
      </c>
      <c r="G11" s="9" t="s">
        <v>823</v>
      </c>
      <c r="H11" s="47">
        <v>44617</v>
      </c>
      <c r="I11" s="11" t="s">
        <v>201</v>
      </c>
    </row>
    <row r="12" spans="1:9" x14ac:dyDescent="0.3">
      <c r="A12" s="8">
        <f>IF(B12&lt;&gt;"",ROWS($B$6:B12),"")</f>
        <v>7</v>
      </c>
      <c r="B12" s="1" t="s">
        <v>182</v>
      </c>
      <c r="C12" s="1" t="s">
        <v>183</v>
      </c>
      <c r="D12" s="1" t="s">
        <v>28</v>
      </c>
      <c r="E12" s="21">
        <v>39323.43</v>
      </c>
      <c r="F12" s="9">
        <v>6276</v>
      </c>
      <c r="G12" s="9" t="s">
        <v>825</v>
      </c>
      <c r="H12" s="47">
        <v>44638</v>
      </c>
      <c r="I12" s="11" t="s">
        <v>42</v>
      </c>
    </row>
    <row r="13" spans="1:9" x14ac:dyDescent="0.3">
      <c r="A13" s="8">
        <f>IF(B13&lt;&gt;"",ROWS($B$6:B13),"")</f>
        <v>8</v>
      </c>
      <c r="B13" s="1" t="s">
        <v>184</v>
      </c>
      <c r="C13" s="1" t="s">
        <v>185</v>
      </c>
      <c r="D13" s="1" t="s">
        <v>186</v>
      </c>
      <c r="E13" s="21">
        <v>30334</v>
      </c>
      <c r="F13" s="9">
        <v>6104</v>
      </c>
      <c r="G13" s="9" t="s">
        <v>822</v>
      </c>
      <c r="H13" s="47">
        <v>44617</v>
      </c>
      <c r="I13" s="11" t="s">
        <v>83</v>
      </c>
    </row>
    <row r="14" spans="1:9" x14ac:dyDescent="0.3">
      <c r="A14" s="8">
        <f>IF(B14&lt;&gt;"",ROWS($B$6:B14),"")</f>
        <v>9</v>
      </c>
      <c r="B14" s="1" t="s">
        <v>247</v>
      </c>
      <c r="C14" s="1" t="s">
        <v>247</v>
      </c>
      <c r="D14" s="1" t="s">
        <v>248</v>
      </c>
      <c r="E14" s="21">
        <v>29700.43</v>
      </c>
      <c r="F14" s="9">
        <v>4828</v>
      </c>
      <c r="G14" s="9" t="s">
        <v>834</v>
      </c>
      <c r="H14" s="47">
        <v>44631</v>
      </c>
      <c r="I14" s="11" t="s">
        <v>42</v>
      </c>
    </row>
    <row r="15" spans="1:9" x14ac:dyDescent="0.3">
      <c r="A15" s="8">
        <f>IF(B15&lt;&gt;"",ROWS($B$6:B15),"")</f>
        <v>10</v>
      </c>
      <c r="B15" s="1" t="s">
        <v>268</v>
      </c>
      <c r="C15" s="1" t="s">
        <v>269</v>
      </c>
      <c r="D15" s="1" t="s">
        <v>28</v>
      </c>
      <c r="E15" s="21">
        <v>24752</v>
      </c>
      <c r="F15" s="9">
        <v>5116</v>
      </c>
      <c r="G15" s="9" t="s">
        <v>842</v>
      </c>
      <c r="H15" s="47">
        <v>44624</v>
      </c>
      <c r="I15" s="11" t="s">
        <v>177</v>
      </c>
    </row>
    <row r="16" spans="1:9" x14ac:dyDescent="0.3">
      <c r="A16" s="8">
        <f>IF(B16&lt;&gt;"",ROWS($B$6:B16),"")</f>
        <v>11</v>
      </c>
      <c r="B16" s="1" t="s">
        <v>251</v>
      </c>
      <c r="C16" s="1" t="s">
        <v>252</v>
      </c>
      <c r="D16" s="1" t="s">
        <v>28</v>
      </c>
      <c r="E16" s="21">
        <v>20931.650000000001</v>
      </c>
      <c r="F16" s="9">
        <v>3322</v>
      </c>
      <c r="G16" s="9" t="s">
        <v>834</v>
      </c>
      <c r="H16" s="47">
        <v>44617</v>
      </c>
      <c r="I16" s="11" t="s">
        <v>53</v>
      </c>
    </row>
    <row r="17" spans="1:9" x14ac:dyDescent="0.3">
      <c r="A17" s="8">
        <f>IF(B17&lt;&gt;"",ROWS($B$6:B17),"")</f>
        <v>12</v>
      </c>
      <c r="B17" s="1" t="s">
        <v>276</v>
      </c>
      <c r="C17" s="1" t="s">
        <v>277</v>
      </c>
      <c r="D17" s="1" t="s">
        <v>28</v>
      </c>
      <c r="E17" s="21">
        <v>20378.099999999999</v>
      </c>
      <c r="F17" s="9">
        <v>3149</v>
      </c>
      <c r="G17" s="9" t="s">
        <v>842</v>
      </c>
      <c r="H17" s="47">
        <v>44638</v>
      </c>
      <c r="I17" s="11" t="s">
        <v>29</v>
      </c>
    </row>
    <row r="18" spans="1:9" x14ac:dyDescent="0.3">
      <c r="A18" s="8">
        <f>IF(B18&lt;&gt;"",ROWS($B$6:B18),"")</f>
        <v>13</v>
      </c>
      <c r="B18" s="1" t="s">
        <v>164</v>
      </c>
      <c r="C18" s="1" t="s">
        <v>165</v>
      </c>
      <c r="D18" s="1" t="s">
        <v>166</v>
      </c>
      <c r="E18" s="21">
        <v>18114.04</v>
      </c>
      <c r="F18" s="9">
        <v>3753</v>
      </c>
      <c r="G18" s="9" t="s">
        <v>827</v>
      </c>
      <c r="H18" s="47">
        <v>44610</v>
      </c>
      <c r="I18" s="11" t="s">
        <v>167</v>
      </c>
    </row>
    <row r="19" spans="1:9" x14ac:dyDescent="0.3">
      <c r="A19" s="8">
        <f>IF(B19&lt;&gt;"",ROWS($B$6:B19),"")</f>
        <v>14</v>
      </c>
      <c r="B19" s="1" t="s">
        <v>141</v>
      </c>
      <c r="C19" s="1" t="s">
        <v>142</v>
      </c>
      <c r="D19" s="1" t="s">
        <v>28</v>
      </c>
      <c r="E19" s="21">
        <v>13290.85</v>
      </c>
      <c r="F19" s="9">
        <v>2211</v>
      </c>
      <c r="G19" s="9" t="s">
        <v>838</v>
      </c>
      <c r="H19" s="47">
        <v>44603</v>
      </c>
      <c r="I19" s="11" t="s">
        <v>32</v>
      </c>
    </row>
    <row r="20" spans="1:9" x14ac:dyDescent="0.3">
      <c r="A20" s="8">
        <f>IF(B20&lt;&gt;"",ROWS($B$6:B20),"")</f>
        <v>15</v>
      </c>
      <c r="B20" s="1" t="s">
        <v>108</v>
      </c>
      <c r="C20" s="1" t="s">
        <v>109</v>
      </c>
      <c r="D20" s="1" t="s">
        <v>110</v>
      </c>
      <c r="E20" s="21">
        <v>12546.61</v>
      </c>
      <c r="F20" s="9">
        <v>1836</v>
      </c>
      <c r="G20" s="9" t="s">
        <v>841</v>
      </c>
      <c r="H20" s="47">
        <v>44596</v>
      </c>
      <c r="I20" s="11" t="s">
        <v>42</v>
      </c>
    </row>
    <row r="21" spans="1:9" x14ac:dyDescent="0.3">
      <c r="A21" s="8">
        <f>IF(B21&lt;&gt;"",ROWS($B$6:B21),"")</f>
        <v>16</v>
      </c>
      <c r="B21" s="1" t="s">
        <v>158</v>
      </c>
      <c r="C21" s="1" t="s">
        <v>159</v>
      </c>
      <c r="D21" s="1" t="s">
        <v>28</v>
      </c>
      <c r="E21" s="21">
        <v>11904.61</v>
      </c>
      <c r="F21" s="9">
        <v>2258</v>
      </c>
      <c r="G21" s="9" t="s">
        <v>829</v>
      </c>
      <c r="H21" s="47">
        <v>44526</v>
      </c>
      <c r="I21" s="11" t="s">
        <v>32</v>
      </c>
    </row>
    <row r="22" spans="1:9" x14ac:dyDescent="0.3">
      <c r="A22" s="8">
        <f>IF(B22&lt;&gt;"",ROWS($B$6:B22),"")</f>
        <v>17</v>
      </c>
      <c r="B22" s="1" t="s">
        <v>292</v>
      </c>
      <c r="C22" s="1" t="s">
        <v>293</v>
      </c>
      <c r="D22" s="1" t="s">
        <v>294</v>
      </c>
      <c r="E22" s="21">
        <v>11485.469999999998</v>
      </c>
      <c r="F22" s="9">
        <v>2337</v>
      </c>
      <c r="G22" s="9" t="s">
        <v>842</v>
      </c>
      <c r="H22" s="47">
        <v>44645</v>
      </c>
      <c r="I22" s="11" t="s">
        <v>42</v>
      </c>
    </row>
    <row r="23" spans="1:9" x14ac:dyDescent="0.3">
      <c r="A23" s="8">
        <f>IF(B23&lt;&gt;"",ROWS($B$6:B23),"")</f>
        <v>18</v>
      </c>
      <c r="B23" s="1" t="s">
        <v>335</v>
      </c>
      <c r="C23" s="1" t="s">
        <v>336</v>
      </c>
      <c r="D23" s="1" t="s">
        <v>28</v>
      </c>
      <c r="E23" s="21">
        <v>8404.9800000000014</v>
      </c>
      <c r="F23" s="9">
        <v>1354</v>
      </c>
      <c r="G23" s="9" t="s">
        <v>824</v>
      </c>
      <c r="H23" s="47">
        <v>44645</v>
      </c>
      <c r="I23" s="11" t="s">
        <v>42</v>
      </c>
    </row>
    <row r="24" spans="1:9" x14ac:dyDescent="0.3">
      <c r="A24" s="8">
        <f>IF(B24&lt;&gt;"",ROWS($B$6:B24),"")</f>
        <v>19</v>
      </c>
      <c r="B24" s="1" t="s">
        <v>132</v>
      </c>
      <c r="C24" s="1" t="s">
        <v>133</v>
      </c>
      <c r="D24" s="1" t="s">
        <v>134</v>
      </c>
      <c r="E24" s="21">
        <v>7358.69</v>
      </c>
      <c r="F24" s="9">
        <v>1507</v>
      </c>
      <c r="G24" s="9" t="s">
        <v>840</v>
      </c>
      <c r="H24" s="47">
        <v>44603</v>
      </c>
      <c r="I24" s="11" t="s">
        <v>42</v>
      </c>
    </row>
    <row r="25" spans="1:9" x14ac:dyDescent="0.3">
      <c r="A25" s="8">
        <f>IF(B25&lt;&gt;"",ROWS($B$6:B25),"")</f>
        <v>20</v>
      </c>
      <c r="B25" s="1" t="s">
        <v>39</v>
      </c>
      <c r="C25" s="1" t="s">
        <v>39</v>
      </c>
      <c r="D25" s="1" t="s">
        <v>34</v>
      </c>
      <c r="E25" s="21">
        <v>6950.359999999986</v>
      </c>
      <c r="F25" s="9">
        <v>1127</v>
      </c>
      <c r="G25" s="9" t="s">
        <v>838</v>
      </c>
      <c r="H25" s="47">
        <v>44561</v>
      </c>
      <c r="I25" s="11" t="s">
        <v>40</v>
      </c>
    </row>
    <row r="26" spans="1:9" x14ac:dyDescent="0.3">
      <c r="A26" s="8">
        <f>IF(B26&lt;&gt;"",ROWS($B$6:B26),"")</f>
        <v>21</v>
      </c>
      <c r="B26" s="1" t="s">
        <v>127</v>
      </c>
      <c r="C26" s="1" t="s">
        <v>128</v>
      </c>
      <c r="D26" s="1" t="s">
        <v>28</v>
      </c>
      <c r="E26" s="21">
        <v>6155.99</v>
      </c>
      <c r="F26" s="9">
        <v>1011</v>
      </c>
      <c r="G26" s="9" t="s">
        <v>838</v>
      </c>
      <c r="H26" s="47">
        <v>44603</v>
      </c>
      <c r="I26" s="11" t="s">
        <v>29</v>
      </c>
    </row>
    <row r="27" spans="1:9" x14ac:dyDescent="0.3">
      <c r="A27" s="8">
        <f>IF(B27&lt;&gt;"",ROWS($B$6:B27),"")</f>
        <v>22</v>
      </c>
      <c r="B27" s="1" t="s">
        <v>229</v>
      </c>
      <c r="C27" s="1" t="s">
        <v>229</v>
      </c>
      <c r="D27" s="1" t="s">
        <v>34</v>
      </c>
      <c r="E27" s="21">
        <v>5676.9</v>
      </c>
      <c r="F27" s="9">
        <v>1175</v>
      </c>
      <c r="G27" s="9" t="s">
        <v>832</v>
      </c>
      <c r="H27" s="47">
        <v>44659</v>
      </c>
      <c r="I27" s="11" t="s">
        <v>105</v>
      </c>
    </row>
    <row r="28" spans="1:9" x14ac:dyDescent="0.3">
      <c r="A28" s="8">
        <f>IF(B28&lt;&gt;"",ROWS($B$6:B28),"")</f>
        <v>23</v>
      </c>
      <c r="B28" s="1" t="s">
        <v>340</v>
      </c>
      <c r="C28" s="1" t="s">
        <v>341</v>
      </c>
      <c r="D28" s="1" t="s">
        <v>28</v>
      </c>
      <c r="E28" s="21">
        <v>5255.59</v>
      </c>
      <c r="F28" s="9">
        <v>954</v>
      </c>
      <c r="G28" s="9" t="s">
        <v>827</v>
      </c>
      <c r="H28" s="47">
        <v>44617</v>
      </c>
      <c r="I28" s="11" t="s">
        <v>29</v>
      </c>
    </row>
    <row r="29" spans="1:9" x14ac:dyDescent="0.3">
      <c r="A29" s="8">
        <f>IF(B29&lt;&gt;"",ROWS($B$6:B29),"")</f>
        <v>24</v>
      </c>
      <c r="B29" s="1" t="s">
        <v>137</v>
      </c>
      <c r="C29" s="1" t="s">
        <v>138</v>
      </c>
      <c r="D29" s="1" t="s">
        <v>28</v>
      </c>
      <c r="E29" s="21">
        <v>4546.5599999999959</v>
      </c>
      <c r="F29" s="9">
        <v>642</v>
      </c>
      <c r="G29" s="9" t="s">
        <v>826</v>
      </c>
      <c r="H29" s="47">
        <v>44652</v>
      </c>
      <c r="I29" s="11" t="s">
        <v>38</v>
      </c>
    </row>
    <row r="30" spans="1:9" x14ac:dyDescent="0.3">
      <c r="A30" s="8">
        <f>IF(B30&lt;&gt;"",ROWS($B$6:B30),"")</f>
        <v>25</v>
      </c>
      <c r="B30" s="1" t="s">
        <v>98</v>
      </c>
      <c r="C30" s="1" t="s">
        <v>99</v>
      </c>
      <c r="D30" s="1" t="s">
        <v>100</v>
      </c>
      <c r="E30" s="21">
        <v>4482.01</v>
      </c>
      <c r="F30" s="9">
        <v>903</v>
      </c>
      <c r="G30" s="9" t="s">
        <v>843</v>
      </c>
      <c r="H30" s="47">
        <v>44568</v>
      </c>
      <c r="I30" s="11" t="s">
        <v>48</v>
      </c>
    </row>
    <row r="31" spans="1:9" x14ac:dyDescent="0.3">
      <c r="A31" s="8">
        <f>IF(B31&lt;&gt;"",ROWS($B$6:B31),"")</f>
        <v>26</v>
      </c>
      <c r="B31" s="1" t="s">
        <v>273</v>
      </c>
      <c r="C31" s="1" t="s">
        <v>273</v>
      </c>
      <c r="D31" s="1" t="s">
        <v>34</v>
      </c>
      <c r="E31" s="21">
        <v>4162.33</v>
      </c>
      <c r="F31" s="9">
        <v>863</v>
      </c>
      <c r="G31" s="9" t="s">
        <v>828</v>
      </c>
      <c r="H31" s="47">
        <v>44456</v>
      </c>
      <c r="I31" s="11" t="s">
        <v>201</v>
      </c>
    </row>
    <row r="32" spans="1:9" x14ac:dyDescent="0.3">
      <c r="A32" s="8">
        <f>IF(B32&lt;&gt;"",ROWS($B$6:B32),"")</f>
        <v>27</v>
      </c>
      <c r="B32" s="1" t="s">
        <v>344</v>
      </c>
      <c r="C32" s="1" t="s">
        <v>345</v>
      </c>
      <c r="D32" s="1" t="s">
        <v>346</v>
      </c>
      <c r="E32" s="21">
        <v>3834.94</v>
      </c>
      <c r="F32" s="9">
        <v>596</v>
      </c>
      <c r="G32" s="9" t="s">
        <v>825</v>
      </c>
      <c r="H32" s="47">
        <v>44617</v>
      </c>
      <c r="I32" s="11" t="s">
        <v>207</v>
      </c>
    </row>
    <row r="33" spans="1:9" x14ac:dyDescent="0.3">
      <c r="A33" s="8">
        <f>IF(B33&lt;&gt;"",ROWS($B$6:B33),"")</f>
        <v>28</v>
      </c>
      <c r="B33" s="1" t="s">
        <v>303</v>
      </c>
      <c r="C33" s="1" t="s">
        <v>304</v>
      </c>
      <c r="D33" s="1" t="s">
        <v>28</v>
      </c>
      <c r="E33" s="21">
        <v>3438.15</v>
      </c>
      <c r="F33" s="9">
        <v>585</v>
      </c>
      <c r="G33" s="9" t="s">
        <v>829</v>
      </c>
      <c r="H33" s="47">
        <v>44610</v>
      </c>
      <c r="I33" s="11" t="s">
        <v>48</v>
      </c>
    </row>
    <row r="34" spans="1:9" x14ac:dyDescent="0.3">
      <c r="A34" s="8">
        <f>IF(B34&lt;&gt;"",ROWS($B$6:B34),"")</f>
        <v>29</v>
      </c>
      <c r="B34" s="1" t="s">
        <v>460</v>
      </c>
      <c r="C34" s="1" t="s">
        <v>460</v>
      </c>
      <c r="D34" s="1" t="s">
        <v>34</v>
      </c>
      <c r="E34" s="21">
        <v>3088</v>
      </c>
      <c r="F34" s="9">
        <v>551</v>
      </c>
      <c r="G34" s="9">
        <v>12</v>
      </c>
      <c r="H34" s="47">
        <v>44631</v>
      </c>
      <c r="I34" s="11" t="s">
        <v>461</v>
      </c>
    </row>
    <row r="35" spans="1:9" x14ac:dyDescent="0.3">
      <c r="A35" s="8">
        <f>IF(B35&lt;&gt;"",ROWS($B$6:B35),"")</f>
        <v>30</v>
      </c>
      <c r="B35" s="1" t="s">
        <v>194</v>
      </c>
      <c r="C35" s="1" t="s">
        <v>194</v>
      </c>
      <c r="D35" s="1" t="s">
        <v>34</v>
      </c>
      <c r="E35" s="21">
        <v>2814</v>
      </c>
      <c r="F35" s="9">
        <v>634</v>
      </c>
      <c r="G35" s="9">
        <v>8</v>
      </c>
      <c r="H35" s="47">
        <v>44596</v>
      </c>
      <c r="I35" s="11" t="s">
        <v>83</v>
      </c>
    </row>
    <row r="36" spans="1:9" x14ac:dyDescent="0.3">
      <c r="A36" s="8">
        <f>IF(B36&lt;&gt;"",ROWS($B$6:B36),"")</f>
        <v>31</v>
      </c>
      <c r="B36" s="1" t="s">
        <v>240</v>
      </c>
      <c r="C36" s="1" t="s">
        <v>241</v>
      </c>
      <c r="D36" s="1" t="s">
        <v>28</v>
      </c>
      <c r="E36" s="21">
        <v>2097</v>
      </c>
      <c r="F36" s="9">
        <v>445</v>
      </c>
      <c r="G36" s="9" t="s">
        <v>831</v>
      </c>
      <c r="H36" s="47">
        <v>44589</v>
      </c>
      <c r="I36" s="11" t="s">
        <v>95</v>
      </c>
    </row>
    <row r="37" spans="1:9" x14ac:dyDescent="0.3">
      <c r="A37" s="8">
        <f>IF(B37&lt;&gt;"",ROWS($B$6:B37),"")</f>
        <v>32</v>
      </c>
      <c r="B37" s="1" t="s">
        <v>530</v>
      </c>
      <c r="C37" s="1" t="s">
        <v>531</v>
      </c>
      <c r="D37" s="1" t="s">
        <v>28</v>
      </c>
      <c r="E37" s="21">
        <v>2059</v>
      </c>
      <c r="F37" s="9">
        <v>122</v>
      </c>
      <c r="G37" s="9" t="s">
        <v>830</v>
      </c>
      <c r="H37" s="47">
        <v>44633</v>
      </c>
      <c r="I37" s="11" t="s">
        <v>48</v>
      </c>
    </row>
    <row r="38" spans="1:9" x14ac:dyDescent="0.3">
      <c r="A38" s="8">
        <f>IF(B38&lt;&gt;"",ROWS($B$6:B38),"")</f>
        <v>33</v>
      </c>
      <c r="B38" s="1" t="s">
        <v>178</v>
      </c>
      <c r="C38" s="1" t="s">
        <v>178</v>
      </c>
      <c r="D38" s="1" t="s">
        <v>179</v>
      </c>
      <c r="E38" s="21">
        <v>2019</v>
      </c>
      <c r="F38" s="9">
        <v>376</v>
      </c>
      <c r="G38" s="9">
        <v>2</v>
      </c>
      <c r="H38" s="47">
        <v>44574</v>
      </c>
      <c r="I38" s="11" t="s">
        <v>83</v>
      </c>
    </row>
    <row r="39" spans="1:9" x14ac:dyDescent="0.3">
      <c r="A39" s="8">
        <f>IF(B39&lt;&gt;"",ROWS($B$6:B39),"")</f>
        <v>34</v>
      </c>
      <c r="B39" s="1" t="s">
        <v>473</v>
      </c>
      <c r="C39" s="1" t="s">
        <v>474</v>
      </c>
      <c r="D39" s="1" t="s">
        <v>321</v>
      </c>
      <c r="E39" s="21">
        <v>1362.5</v>
      </c>
      <c r="F39" s="9">
        <v>306</v>
      </c>
      <c r="G39" s="9" t="s">
        <v>831</v>
      </c>
      <c r="H39" s="47">
        <v>44554</v>
      </c>
      <c r="I39" s="11" t="s">
        <v>177</v>
      </c>
    </row>
    <row r="40" spans="1:9" x14ac:dyDescent="0.3">
      <c r="A40" s="8">
        <f>IF(B40&lt;&gt;"",ROWS($B$6:B40),"")</f>
        <v>35</v>
      </c>
      <c r="B40" s="1" t="s">
        <v>281</v>
      </c>
      <c r="C40" s="1" t="s">
        <v>282</v>
      </c>
      <c r="D40" s="1" t="s">
        <v>226</v>
      </c>
      <c r="E40" s="21">
        <v>1344</v>
      </c>
      <c r="F40" s="9">
        <v>226</v>
      </c>
      <c r="G40" s="9" t="s">
        <v>830</v>
      </c>
      <c r="H40" s="47">
        <v>44603</v>
      </c>
      <c r="I40" s="11" t="s">
        <v>83</v>
      </c>
    </row>
    <row r="41" spans="1:9" x14ac:dyDescent="0.3">
      <c r="A41" s="8">
        <f>IF(B41&lt;&gt;"",ROWS($B$6:B41),"")</f>
        <v>36</v>
      </c>
      <c r="B41" s="1" t="s">
        <v>66</v>
      </c>
      <c r="C41" s="1" t="s">
        <v>67</v>
      </c>
      <c r="D41" s="1" t="s">
        <v>28</v>
      </c>
      <c r="E41" s="21">
        <v>1282.3499999999999</v>
      </c>
      <c r="F41" s="9">
        <v>218</v>
      </c>
      <c r="G41" s="9" t="s">
        <v>829</v>
      </c>
      <c r="H41" s="47">
        <v>44547</v>
      </c>
      <c r="I41" s="11" t="s">
        <v>38</v>
      </c>
    </row>
    <row r="42" spans="1:9" x14ac:dyDescent="0.3">
      <c r="A42" s="8">
        <f>IF(B42&lt;&gt;"",ROWS($B$6:B42),"")</f>
        <v>37</v>
      </c>
      <c r="B42" s="1" t="s">
        <v>436</v>
      </c>
      <c r="C42" s="1" t="s">
        <v>436</v>
      </c>
      <c r="D42" s="1" t="s">
        <v>34</v>
      </c>
      <c r="E42" s="21">
        <v>1101</v>
      </c>
      <c r="F42" s="9">
        <v>227</v>
      </c>
      <c r="G42" s="9" t="s">
        <v>831</v>
      </c>
      <c r="H42" s="47">
        <v>44526</v>
      </c>
      <c r="I42" s="11" t="s">
        <v>201</v>
      </c>
    </row>
    <row r="43" spans="1:9" x14ac:dyDescent="0.3">
      <c r="A43" s="8">
        <f>IF(B43&lt;&gt;"",ROWS($B$6:B43),"")</f>
        <v>38</v>
      </c>
      <c r="B43" s="1" t="s">
        <v>588</v>
      </c>
      <c r="C43" s="1" t="s">
        <v>589</v>
      </c>
      <c r="D43" s="1" t="s">
        <v>226</v>
      </c>
      <c r="E43" s="21">
        <v>1101</v>
      </c>
      <c r="F43" s="9">
        <v>171</v>
      </c>
      <c r="G43" s="9" t="s">
        <v>832</v>
      </c>
      <c r="H43" s="47">
        <v>44624</v>
      </c>
      <c r="I43" s="11" t="s">
        <v>322</v>
      </c>
    </row>
    <row r="44" spans="1:9" x14ac:dyDescent="0.3">
      <c r="A44" s="8">
        <f>IF(B44&lt;&gt;"",ROWS($B$6:B44),"")</f>
        <v>39</v>
      </c>
      <c r="B44" s="1" t="s">
        <v>363</v>
      </c>
      <c r="C44" s="1" t="s">
        <v>363</v>
      </c>
      <c r="D44" s="1" t="s">
        <v>236</v>
      </c>
      <c r="E44" s="21">
        <v>1012</v>
      </c>
      <c r="F44" s="9">
        <v>164</v>
      </c>
      <c r="G44" s="9" t="s">
        <v>831</v>
      </c>
      <c r="H44" s="47">
        <v>44533</v>
      </c>
      <c r="I44" s="11" t="s">
        <v>95</v>
      </c>
    </row>
    <row r="45" spans="1:9" x14ac:dyDescent="0.3">
      <c r="A45" s="8">
        <f>IF(B45&lt;&gt;"",ROWS($B$6:B45),"")</f>
        <v>40</v>
      </c>
      <c r="B45" s="1" t="s">
        <v>449</v>
      </c>
      <c r="C45" s="1" t="s">
        <v>450</v>
      </c>
      <c r="D45" s="1" t="s">
        <v>189</v>
      </c>
      <c r="E45" s="21">
        <v>918</v>
      </c>
      <c r="F45" s="9">
        <v>214</v>
      </c>
      <c r="G45" s="9" t="s">
        <v>831</v>
      </c>
      <c r="H45" s="47">
        <v>44617</v>
      </c>
      <c r="I45" s="11" t="s">
        <v>95</v>
      </c>
    </row>
    <row r="46" spans="1:9" x14ac:dyDescent="0.3">
      <c r="A46" s="8">
        <f>IF(B46&lt;&gt;"",ROWS($B$6:B46),"")</f>
        <v>41</v>
      </c>
      <c r="B46" s="1" t="s">
        <v>638</v>
      </c>
      <c r="C46" s="1" t="s">
        <v>639</v>
      </c>
      <c r="D46" s="1" t="s">
        <v>121</v>
      </c>
      <c r="E46" s="21">
        <v>861.9</v>
      </c>
      <c r="F46" s="9">
        <v>127</v>
      </c>
      <c r="G46" s="9" t="s">
        <v>828</v>
      </c>
      <c r="H46" s="47">
        <v>44624</v>
      </c>
      <c r="I46" s="11" t="s">
        <v>511</v>
      </c>
    </row>
    <row r="47" spans="1:9" x14ac:dyDescent="0.3">
      <c r="A47" s="8">
        <f>IF(B47&lt;&gt;"",ROWS($B$6:B47),"")</f>
        <v>42</v>
      </c>
      <c r="B47" s="1" t="s">
        <v>420</v>
      </c>
      <c r="C47" s="1" t="s">
        <v>421</v>
      </c>
      <c r="D47" s="1" t="s">
        <v>422</v>
      </c>
      <c r="E47" s="21">
        <v>770</v>
      </c>
      <c r="F47" s="9">
        <v>166</v>
      </c>
      <c r="G47" s="9" t="s">
        <v>832</v>
      </c>
      <c r="H47" s="47">
        <v>44330</v>
      </c>
      <c r="I47" s="11" t="s">
        <v>377</v>
      </c>
    </row>
    <row r="48" spans="1:9" x14ac:dyDescent="0.3">
      <c r="A48" s="8">
        <f>IF(B48&lt;&gt;"",ROWS($B$6:B48),"")</f>
        <v>43</v>
      </c>
      <c r="B48" s="1" t="s">
        <v>507</v>
      </c>
      <c r="C48" s="1" t="s">
        <v>508</v>
      </c>
      <c r="D48" s="1" t="s">
        <v>433</v>
      </c>
      <c r="E48" s="21">
        <v>691</v>
      </c>
      <c r="F48" s="9">
        <v>173</v>
      </c>
      <c r="G48" s="9" t="s">
        <v>832</v>
      </c>
      <c r="H48" s="47">
        <v>44080</v>
      </c>
      <c r="I48" s="11" t="s">
        <v>377</v>
      </c>
    </row>
    <row r="49" spans="1:9" x14ac:dyDescent="0.3">
      <c r="A49" s="8">
        <f>IF(B49&lt;&gt;"",ROWS($B$6:B49),"")</f>
        <v>44</v>
      </c>
      <c r="B49" s="1" t="s">
        <v>162</v>
      </c>
      <c r="C49" s="1" t="s">
        <v>163</v>
      </c>
      <c r="D49" s="1" t="s">
        <v>28</v>
      </c>
      <c r="E49" s="21">
        <v>601.9</v>
      </c>
      <c r="F49" s="9">
        <v>99</v>
      </c>
      <c r="G49" s="9">
        <v>5</v>
      </c>
      <c r="H49" s="47">
        <v>44582</v>
      </c>
      <c r="I49" s="11" t="s">
        <v>32</v>
      </c>
    </row>
    <row r="50" spans="1:9" x14ac:dyDescent="0.3">
      <c r="A50" s="8">
        <f>IF(B50&lt;&gt;"",ROWS($B$6:B50),"")</f>
        <v>45</v>
      </c>
      <c r="B50" s="1" t="s">
        <v>493</v>
      </c>
      <c r="C50" s="1" t="s">
        <v>494</v>
      </c>
      <c r="D50" s="1" t="s">
        <v>495</v>
      </c>
      <c r="E50" s="21">
        <v>584</v>
      </c>
      <c r="F50" s="9">
        <v>270</v>
      </c>
      <c r="G50" s="9">
        <v>1</v>
      </c>
      <c r="H50" s="47">
        <v>44493</v>
      </c>
      <c r="I50" s="11" t="s">
        <v>377</v>
      </c>
    </row>
    <row r="51" spans="1:9" x14ac:dyDescent="0.3">
      <c r="A51" s="8">
        <f>IF(B51&lt;&gt;"",ROWS($B$6:B51),"")</f>
        <v>46</v>
      </c>
      <c r="B51" s="1" t="s">
        <v>86</v>
      </c>
      <c r="C51" s="1" t="s">
        <v>87</v>
      </c>
      <c r="D51" s="1" t="s">
        <v>28</v>
      </c>
      <c r="E51" s="21">
        <v>575.55999999999995</v>
      </c>
      <c r="F51" s="9">
        <v>118</v>
      </c>
      <c r="G51" s="9" t="s">
        <v>828</v>
      </c>
      <c r="H51" s="47">
        <v>44552</v>
      </c>
      <c r="I51" s="11" t="s">
        <v>29</v>
      </c>
    </row>
    <row r="52" spans="1:9" x14ac:dyDescent="0.3">
      <c r="A52" s="8">
        <f>IF(B52&lt;&gt;"",ROWS($B$6:B52),"")</f>
        <v>47</v>
      </c>
      <c r="B52" s="1" t="s">
        <v>372</v>
      </c>
      <c r="C52" s="1" t="s">
        <v>373</v>
      </c>
      <c r="D52" s="1" t="s">
        <v>226</v>
      </c>
      <c r="E52" s="21">
        <v>552</v>
      </c>
      <c r="F52" s="9">
        <v>89</v>
      </c>
      <c r="G52" s="9" t="s">
        <v>831</v>
      </c>
      <c r="H52" s="47">
        <v>44561</v>
      </c>
      <c r="I52" s="11" t="s">
        <v>95</v>
      </c>
    </row>
    <row r="53" spans="1:9" x14ac:dyDescent="0.3">
      <c r="A53" s="8">
        <f>IF(B53&lt;&gt;"",ROWS($B$6:B53),"")</f>
        <v>48</v>
      </c>
      <c r="B53" s="1" t="s">
        <v>496</v>
      </c>
      <c r="C53" s="1" t="s">
        <v>497</v>
      </c>
      <c r="D53" s="1" t="s">
        <v>226</v>
      </c>
      <c r="E53" s="21">
        <v>459</v>
      </c>
      <c r="F53" s="9">
        <v>79</v>
      </c>
      <c r="G53" s="9" t="s">
        <v>831</v>
      </c>
      <c r="H53" s="47">
        <v>44596</v>
      </c>
      <c r="I53" s="11" t="s">
        <v>177</v>
      </c>
    </row>
    <row r="54" spans="1:9" x14ac:dyDescent="0.3">
      <c r="A54" s="8">
        <f>IF(B54&lt;&gt;"",ROWS($B$6:B54),"")</f>
        <v>49</v>
      </c>
      <c r="B54" s="1" t="s">
        <v>512</v>
      </c>
      <c r="C54" s="1" t="s">
        <v>513</v>
      </c>
      <c r="D54" s="1" t="s">
        <v>514</v>
      </c>
      <c r="E54" s="21">
        <v>390</v>
      </c>
      <c r="F54" s="9">
        <v>78</v>
      </c>
      <c r="G54" s="9">
        <v>1</v>
      </c>
      <c r="H54" s="47">
        <v>44431</v>
      </c>
      <c r="I54" s="11" t="s">
        <v>377</v>
      </c>
    </row>
    <row r="55" spans="1:9" x14ac:dyDescent="0.3">
      <c r="A55" s="8">
        <f>IF(B55&lt;&gt;"",ROWS($B$6:B55),"")</f>
        <v>50</v>
      </c>
      <c r="B55" s="1" t="s">
        <v>224</v>
      </c>
      <c r="C55" s="1" t="s">
        <v>225</v>
      </c>
      <c r="D55" s="1" t="s">
        <v>226</v>
      </c>
      <c r="E55" s="21">
        <v>346.54</v>
      </c>
      <c r="F55" s="9">
        <v>66</v>
      </c>
      <c r="G55" s="9">
        <v>4</v>
      </c>
      <c r="H55" s="47">
        <v>44589</v>
      </c>
      <c r="I55" s="11" t="s">
        <v>207</v>
      </c>
    </row>
    <row r="56" spans="1:9" x14ac:dyDescent="0.3">
      <c r="A56" s="8">
        <f>IF(B56&lt;&gt;"",ROWS($B$6:B56),"")</f>
        <v>51</v>
      </c>
      <c r="B56" s="1" t="s">
        <v>491</v>
      </c>
      <c r="C56" s="1" t="s">
        <v>492</v>
      </c>
      <c r="D56" s="1" t="s">
        <v>226</v>
      </c>
      <c r="E56" s="21">
        <v>317</v>
      </c>
      <c r="F56" s="9">
        <v>66</v>
      </c>
      <c r="G56" s="9">
        <v>1</v>
      </c>
      <c r="H56" s="47">
        <v>44533</v>
      </c>
      <c r="I56" s="11" t="s">
        <v>167</v>
      </c>
    </row>
    <row r="57" spans="1:9" x14ac:dyDescent="0.3">
      <c r="A57" s="8">
        <f>IF(B57&lt;&gt;"",ROWS($B$6:B57),"")</f>
        <v>52</v>
      </c>
      <c r="B57" s="1" t="s">
        <v>125</v>
      </c>
      <c r="C57" s="1" t="s">
        <v>126</v>
      </c>
      <c r="D57" s="1" t="s">
        <v>28</v>
      </c>
      <c r="E57" s="21">
        <v>282.60000000000002</v>
      </c>
      <c r="F57" s="9">
        <v>45</v>
      </c>
      <c r="G57" s="9" t="s">
        <v>830</v>
      </c>
      <c r="H57" s="47">
        <v>44526</v>
      </c>
      <c r="I57" s="11" t="s">
        <v>29</v>
      </c>
    </row>
    <row r="58" spans="1:9" x14ac:dyDescent="0.3">
      <c r="A58" s="8">
        <f>IF(B58&lt;&gt;"",ROWS($B$6:B58),"")</f>
        <v>53</v>
      </c>
      <c r="B58" s="1" t="s">
        <v>631</v>
      </c>
      <c r="C58" s="1" t="s">
        <v>632</v>
      </c>
      <c r="D58" s="1" t="s">
        <v>582</v>
      </c>
      <c r="E58" s="21">
        <v>277</v>
      </c>
      <c r="F58" s="9">
        <v>56</v>
      </c>
      <c r="G58" s="9" t="s">
        <v>832</v>
      </c>
      <c r="H58" s="47">
        <v>44512</v>
      </c>
      <c r="I58" s="11" t="s">
        <v>207</v>
      </c>
    </row>
    <row r="59" spans="1:9" x14ac:dyDescent="0.3">
      <c r="A59" s="8">
        <f>IF(B59&lt;&gt;"",ROWS($B$6:B59),"")</f>
        <v>54</v>
      </c>
      <c r="B59" s="1" t="s">
        <v>718</v>
      </c>
      <c r="C59" s="1" t="s">
        <v>719</v>
      </c>
      <c r="D59" s="1" t="s">
        <v>720</v>
      </c>
      <c r="E59" s="21">
        <v>228</v>
      </c>
      <c r="F59" s="9">
        <v>43</v>
      </c>
      <c r="G59" s="9">
        <v>2</v>
      </c>
      <c r="H59" s="47">
        <v>44638</v>
      </c>
      <c r="I59" s="11" t="s">
        <v>529</v>
      </c>
    </row>
    <row r="60" spans="1:9" x14ac:dyDescent="0.3">
      <c r="A60" s="8">
        <f>IF(B60&lt;&gt;"",ROWS($B$6:B60),"")</f>
        <v>55</v>
      </c>
      <c r="B60" s="1" t="s">
        <v>662</v>
      </c>
      <c r="C60" s="1" t="s">
        <v>663</v>
      </c>
      <c r="D60" s="1" t="s">
        <v>28</v>
      </c>
      <c r="E60" s="21">
        <v>196</v>
      </c>
      <c r="F60" s="9">
        <v>35</v>
      </c>
      <c r="G60" s="9" t="s">
        <v>832</v>
      </c>
      <c r="H60" s="47">
        <v>44323</v>
      </c>
      <c r="I60" s="11" t="s">
        <v>833</v>
      </c>
    </row>
    <row r="61" spans="1:9" x14ac:dyDescent="0.3">
      <c r="A61" s="8">
        <f>IF(B61&lt;&gt;"",ROWS($B$6:B61),"")</f>
        <v>56</v>
      </c>
      <c r="B61" s="1" t="s">
        <v>549</v>
      </c>
      <c r="C61" s="1" t="s">
        <v>550</v>
      </c>
      <c r="D61" s="1" t="s">
        <v>551</v>
      </c>
      <c r="E61" s="21">
        <v>185</v>
      </c>
      <c r="F61" s="9">
        <v>37</v>
      </c>
      <c r="G61" s="9" t="s">
        <v>832</v>
      </c>
      <c r="H61" s="47">
        <v>44114</v>
      </c>
      <c r="I61" s="11" t="s">
        <v>377</v>
      </c>
    </row>
    <row r="62" spans="1:9" x14ac:dyDescent="0.3">
      <c r="A62" s="8">
        <f>IF(B62&lt;&gt;"",ROWS($B$6:B62),"")</f>
        <v>57</v>
      </c>
      <c r="B62" s="1" t="s">
        <v>391</v>
      </c>
      <c r="C62" s="1" t="s">
        <v>392</v>
      </c>
      <c r="D62" s="1" t="s">
        <v>393</v>
      </c>
      <c r="E62" s="21">
        <v>166</v>
      </c>
      <c r="F62" s="9">
        <v>24</v>
      </c>
      <c r="G62" s="9" t="s">
        <v>832</v>
      </c>
      <c r="H62" s="47">
        <v>44512</v>
      </c>
      <c r="I62" s="11" t="s">
        <v>207</v>
      </c>
    </row>
    <row r="63" spans="1:9" x14ac:dyDescent="0.3">
      <c r="A63" s="8">
        <f>IF(B63&lt;&gt;"",ROWS($B$6:B63),"")</f>
        <v>58</v>
      </c>
      <c r="B63" s="1" t="s">
        <v>642</v>
      </c>
      <c r="C63" s="1" t="s">
        <v>643</v>
      </c>
      <c r="D63" s="1" t="s">
        <v>644</v>
      </c>
      <c r="E63" s="21">
        <v>130.5</v>
      </c>
      <c r="F63" s="9">
        <v>33</v>
      </c>
      <c r="G63" s="9" t="s">
        <v>828</v>
      </c>
      <c r="H63" s="47">
        <v>44606</v>
      </c>
      <c r="I63" s="11" t="s">
        <v>615</v>
      </c>
    </row>
    <row r="64" spans="1:9" x14ac:dyDescent="0.3">
      <c r="A64" s="8">
        <f>IF(B64&lt;&gt;"",ROWS($B$6:B64),"")</f>
        <v>59</v>
      </c>
      <c r="B64" s="1" t="s">
        <v>713</v>
      </c>
      <c r="C64" s="1" t="s">
        <v>714</v>
      </c>
      <c r="D64" s="1" t="s">
        <v>124</v>
      </c>
      <c r="E64" s="21">
        <v>118</v>
      </c>
      <c r="F64" s="9">
        <v>34</v>
      </c>
      <c r="G64" s="9" t="s">
        <v>830</v>
      </c>
      <c r="H64" s="47">
        <v>44606</v>
      </c>
      <c r="I64" s="11" t="s">
        <v>615</v>
      </c>
    </row>
    <row r="65" spans="1:9" x14ac:dyDescent="0.3">
      <c r="A65" s="8">
        <f>IF(B65&lt;&gt;"",ROWS($B$6:B65),"")</f>
        <v>60</v>
      </c>
      <c r="B65" s="1" t="s">
        <v>636</v>
      </c>
      <c r="C65" s="1" t="s">
        <v>637</v>
      </c>
      <c r="D65" s="1" t="s">
        <v>226</v>
      </c>
      <c r="E65" s="21">
        <v>100</v>
      </c>
      <c r="F65" s="9">
        <v>20</v>
      </c>
      <c r="G65" s="9" t="s">
        <v>832</v>
      </c>
      <c r="H65" s="47">
        <v>43868</v>
      </c>
      <c r="I65" s="11" t="s">
        <v>207</v>
      </c>
    </row>
    <row r="66" spans="1:9" x14ac:dyDescent="0.3">
      <c r="A66" s="8">
        <f>IF(B66&lt;&gt;"",ROWS($B$6:B66),"")</f>
        <v>61</v>
      </c>
      <c r="B66" s="1" t="s">
        <v>740</v>
      </c>
      <c r="C66" s="1" t="s">
        <v>741</v>
      </c>
      <c r="D66" s="1" t="s">
        <v>124</v>
      </c>
      <c r="E66" s="21">
        <v>89</v>
      </c>
      <c r="F66" s="9">
        <v>13</v>
      </c>
      <c r="G66" s="9">
        <v>1</v>
      </c>
      <c r="H66" s="47">
        <v>44421</v>
      </c>
      <c r="I66" s="11" t="s">
        <v>167</v>
      </c>
    </row>
    <row r="67" spans="1:9" x14ac:dyDescent="0.3">
      <c r="A67" s="8">
        <f>IF(B67&lt;&gt;"",ROWS($B$6:B67),"")</f>
        <v>62</v>
      </c>
      <c r="B67" s="1" t="s">
        <v>726</v>
      </c>
      <c r="C67" s="1" t="s">
        <v>727</v>
      </c>
      <c r="D67" s="1" t="s">
        <v>486</v>
      </c>
      <c r="E67" s="21">
        <v>55.5</v>
      </c>
      <c r="F67" s="9">
        <v>16</v>
      </c>
      <c r="G67" s="9" t="s">
        <v>830</v>
      </c>
      <c r="H67" s="47">
        <v>44606</v>
      </c>
      <c r="I67" s="11" t="s">
        <v>615</v>
      </c>
    </row>
    <row r="68" spans="1:9" x14ac:dyDescent="0.3">
      <c r="A68" s="8">
        <f>IF(B68&lt;&gt;"",ROWS($B$6:B68),"")</f>
        <v>63</v>
      </c>
      <c r="B68" s="1" t="s">
        <v>728</v>
      </c>
      <c r="C68" s="1" t="s">
        <v>729</v>
      </c>
      <c r="D68" s="1" t="s">
        <v>730</v>
      </c>
      <c r="E68" s="21">
        <v>40.999999999999972</v>
      </c>
      <c r="F68" s="9">
        <v>8</v>
      </c>
      <c r="G68" s="9" t="s">
        <v>831</v>
      </c>
      <c r="H68" s="47">
        <v>44606</v>
      </c>
      <c r="I68" s="11" t="s">
        <v>615</v>
      </c>
    </row>
    <row r="69" spans="1:9" x14ac:dyDescent="0.3">
      <c r="A69" s="8">
        <f>IF(B69&lt;&gt;"",ROWS($B$6:B69),"")</f>
        <v>64</v>
      </c>
      <c r="B69" s="1" t="s">
        <v>156</v>
      </c>
      <c r="C69" s="1" t="s">
        <v>157</v>
      </c>
      <c r="D69" s="1" t="s">
        <v>28</v>
      </c>
      <c r="E69" s="21">
        <v>30</v>
      </c>
      <c r="F69" s="9">
        <v>6</v>
      </c>
      <c r="G69" s="9" t="s">
        <v>832</v>
      </c>
      <c r="H69" s="47">
        <v>44575</v>
      </c>
      <c r="I69" s="11" t="s">
        <v>48</v>
      </c>
    </row>
    <row r="70" spans="1:9" x14ac:dyDescent="0.3">
      <c r="A70" s="8">
        <f>IF(B70&lt;&gt;"",ROWS($B$6:B70),"")</f>
        <v>65</v>
      </c>
      <c r="B70" s="1" t="s">
        <v>301</v>
      </c>
      <c r="C70" s="1" t="s">
        <v>302</v>
      </c>
      <c r="D70" s="1" t="s">
        <v>232</v>
      </c>
      <c r="E70" s="21">
        <v>25</v>
      </c>
      <c r="F70" s="9">
        <v>5</v>
      </c>
      <c r="G70" s="9">
        <v>1</v>
      </c>
      <c r="H70" s="47">
        <v>44589</v>
      </c>
      <c r="I70" s="11" t="s">
        <v>207</v>
      </c>
    </row>
    <row r="71" spans="1:9" x14ac:dyDescent="0.3">
      <c r="A71" s="8">
        <f>IF(B71&lt;&gt;"",ROWS($B$6:B71),"")</f>
        <v>66</v>
      </c>
      <c r="B71" s="1" t="s">
        <v>782</v>
      </c>
      <c r="C71" s="1" t="s">
        <v>783</v>
      </c>
      <c r="D71" s="1" t="s">
        <v>784</v>
      </c>
      <c r="E71" s="21">
        <v>25</v>
      </c>
      <c r="F71" s="9">
        <v>5</v>
      </c>
      <c r="G71" s="9" t="s">
        <v>832</v>
      </c>
      <c r="H71" s="47">
        <v>44606</v>
      </c>
      <c r="I71" s="11" t="s">
        <v>615</v>
      </c>
    </row>
    <row r="72" spans="1:9" x14ac:dyDescent="0.3">
      <c r="A72" s="8">
        <f>IF(B72&lt;&gt;"",ROWS($B$6:B72),"")</f>
        <v>67</v>
      </c>
      <c r="B72" s="1" t="s">
        <v>745</v>
      </c>
      <c r="C72" s="1" t="s">
        <v>746</v>
      </c>
      <c r="D72" s="1" t="s">
        <v>192</v>
      </c>
      <c r="E72" s="21">
        <v>20</v>
      </c>
      <c r="F72" s="9">
        <v>5</v>
      </c>
      <c r="G72" s="9" t="s">
        <v>832</v>
      </c>
      <c r="H72" s="47">
        <v>44606</v>
      </c>
      <c r="I72" s="11" t="s">
        <v>615</v>
      </c>
    </row>
    <row r="73" spans="1:9" x14ac:dyDescent="0.3">
      <c r="A73" s="8">
        <f>IF(B73&lt;&gt;"",ROWS($B$6:B73),"")</f>
        <v>68</v>
      </c>
      <c r="B73" s="1" t="s">
        <v>715</v>
      </c>
      <c r="C73" s="1" t="s">
        <v>716</v>
      </c>
      <c r="D73" s="1" t="s">
        <v>717</v>
      </c>
      <c r="E73" s="21">
        <v>15</v>
      </c>
      <c r="F73" s="9">
        <v>3</v>
      </c>
      <c r="G73" s="9" t="s">
        <v>832</v>
      </c>
      <c r="H73" s="47">
        <v>44606</v>
      </c>
      <c r="I73" s="11" t="s">
        <v>615</v>
      </c>
    </row>
    <row r="74" spans="1:9" x14ac:dyDescent="0.3">
      <c r="A74" s="8">
        <f>IF(B74&lt;&gt;"",ROWS($B$6:B74),"")</f>
        <v>69</v>
      </c>
      <c r="B74" s="1" t="s">
        <v>528</v>
      </c>
      <c r="C74" s="1" t="s">
        <v>528</v>
      </c>
      <c r="D74" s="1" t="s">
        <v>34</v>
      </c>
      <c r="E74" s="21">
        <v>14</v>
      </c>
      <c r="F74" s="9">
        <v>2</v>
      </c>
      <c r="G74" s="9" t="s">
        <v>832</v>
      </c>
      <c r="H74" s="47">
        <v>44519</v>
      </c>
      <c r="I74" s="11" t="s">
        <v>529</v>
      </c>
    </row>
    <row r="75" spans="1:9" x14ac:dyDescent="0.3">
      <c r="E75" s="19">
        <f>SUBTOTAL(109,Kovas[Pajamos])</f>
        <v>1047727.09</v>
      </c>
      <c r="F75" s="12">
        <f>SUBTOTAL(109,Kovas[Žiūrovų skaičius])</f>
        <v>177135</v>
      </c>
    </row>
  </sheetData>
  <pageMargins left="0.75" right="0.75" top="1" bottom="1" header="0.5" footer="0.5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02"/>
  <sheetViews>
    <sheetView workbookViewId="0">
      <selection activeCell="C15" sqref="C15"/>
    </sheetView>
  </sheetViews>
  <sheetFormatPr defaultRowHeight="14.4" x14ac:dyDescent="0.3"/>
  <cols>
    <col min="1" max="1" width="8.33203125" customWidth="1"/>
    <col min="2" max="3" width="45" customWidth="1"/>
    <col min="4" max="4" width="18" style="41" customWidth="1"/>
    <col min="5" max="7" width="18" customWidth="1"/>
    <col min="8" max="8" width="18" style="45" customWidth="1"/>
    <col min="9" max="9" width="45" customWidth="1"/>
  </cols>
  <sheetData>
    <row r="1" spans="1:9" x14ac:dyDescent="0.3">
      <c r="A1" s="13">
        <f>'2022'!A1</f>
        <v>2022</v>
      </c>
    </row>
    <row r="2" spans="1:9" x14ac:dyDescent="0.3">
      <c r="A2" s="16" t="str">
        <f>'2022'!A2</f>
        <v>Lietuvos kino teatruose rodytų filmų TOP</v>
      </c>
    </row>
    <row r="3" spans="1:9" x14ac:dyDescent="0.3">
      <c r="A3" s="16" t="s">
        <v>16</v>
      </c>
    </row>
    <row r="4" spans="1:9" x14ac:dyDescent="0.3">
      <c r="A4" s="16"/>
    </row>
    <row r="5" spans="1:9" x14ac:dyDescent="0.3">
      <c r="A5" s="5" t="s">
        <v>1</v>
      </c>
      <c r="B5" s="6" t="s">
        <v>2</v>
      </c>
      <c r="C5" s="6" t="s">
        <v>3</v>
      </c>
      <c r="D5" s="6" t="s">
        <v>4</v>
      </c>
      <c r="E5" s="6" t="s">
        <v>5</v>
      </c>
      <c r="F5" s="6" t="s">
        <v>6</v>
      </c>
      <c r="G5" s="6" t="s">
        <v>7</v>
      </c>
      <c r="H5" s="46" t="s">
        <v>8</v>
      </c>
      <c r="I5" s="7" t="s">
        <v>9</v>
      </c>
    </row>
    <row r="6" spans="1:9" x14ac:dyDescent="0.3">
      <c r="A6" s="8">
        <f>IF(B6&lt;&gt;"",ROWS($B$6:B6),"")</f>
        <v>1</v>
      </c>
      <c r="B6" s="1" t="s">
        <v>45</v>
      </c>
      <c r="C6" s="1" t="s">
        <v>46</v>
      </c>
      <c r="D6" s="1" t="s">
        <v>47</v>
      </c>
      <c r="E6" s="21">
        <v>290792.74999999994</v>
      </c>
      <c r="F6" s="9">
        <v>56443</v>
      </c>
      <c r="G6" s="9" t="s">
        <v>822</v>
      </c>
      <c r="H6" s="47">
        <v>44652</v>
      </c>
      <c r="I6" s="11" t="s">
        <v>48</v>
      </c>
    </row>
    <row r="7" spans="1:9" x14ac:dyDescent="0.3">
      <c r="A7" s="8">
        <f>IF(B7&lt;&gt;"",ROWS($B$6:B7),"")</f>
        <v>2</v>
      </c>
      <c r="B7" s="1" t="s">
        <v>58</v>
      </c>
      <c r="C7" s="1" t="s">
        <v>59</v>
      </c>
      <c r="D7" s="1" t="s">
        <v>60</v>
      </c>
      <c r="E7" s="21">
        <v>246914.94000000003</v>
      </c>
      <c r="F7" s="9">
        <v>33695</v>
      </c>
      <c r="G7" s="9" t="s">
        <v>827</v>
      </c>
      <c r="H7" s="47">
        <v>44666</v>
      </c>
      <c r="I7" s="11" t="s">
        <v>53</v>
      </c>
    </row>
    <row r="8" spans="1:9" x14ac:dyDescent="0.3">
      <c r="A8" s="8">
        <f>IF(B8&lt;&gt;"",ROWS($B$6:B8),"")</f>
        <v>3</v>
      </c>
      <c r="B8" s="1" t="s">
        <v>90</v>
      </c>
      <c r="C8" s="1" t="s">
        <v>91</v>
      </c>
      <c r="D8" s="1" t="s">
        <v>28</v>
      </c>
      <c r="E8" s="21">
        <v>140429.31</v>
      </c>
      <c r="F8" s="9">
        <v>20144</v>
      </c>
      <c r="G8" s="9" t="s">
        <v>827</v>
      </c>
      <c r="H8" s="47">
        <v>44659</v>
      </c>
      <c r="I8" s="11" t="s">
        <v>48</v>
      </c>
    </row>
    <row r="9" spans="1:9" x14ac:dyDescent="0.3">
      <c r="A9" s="8">
        <f>IF(B9&lt;&gt;"",ROWS($B$6:B9),"")</f>
        <v>4</v>
      </c>
      <c r="B9" s="1" t="s">
        <v>101</v>
      </c>
      <c r="C9" s="1" t="s">
        <v>101</v>
      </c>
      <c r="D9" s="1" t="s">
        <v>34</v>
      </c>
      <c r="E9" s="21">
        <v>105001.48999999998</v>
      </c>
      <c r="F9" s="9">
        <v>24592</v>
      </c>
      <c r="G9" s="9" t="s">
        <v>845</v>
      </c>
      <c r="H9" s="47">
        <v>44659</v>
      </c>
      <c r="I9" s="11" t="s">
        <v>42</v>
      </c>
    </row>
    <row r="10" spans="1:9" x14ac:dyDescent="0.3">
      <c r="A10" s="8">
        <f>IF(B10&lt;&gt;"",ROWS($B$6:B10),"")</f>
        <v>5</v>
      </c>
      <c r="B10" s="1" t="s">
        <v>68</v>
      </c>
      <c r="C10" s="1" t="s">
        <v>69</v>
      </c>
      <c r="D10" s="1" t="s">
        <v>28</v>
      </c>
      <c r="E10" s="21">
        <v>96550.16</v>
      </c>
      <c r="F10" s="9">
        <v>19406</v>
      </c>
      <c r="G10" s="9" t="s">
        <v>838</v>
      </c>
      <c r="H10" s="47">
        <v>44631</v>
      </c>
      <c r="I10" s="11" t="s">
        <v>32</v>
      </c>
    </row>
    <row r="11" spans="1:9" x14ac:dyDescent="0.3">
      <c r="A11" s="8">
        <f>IF(B11&lt;&gt;"",ROWS($B$6:B11),"")</f>
        <v>6</v>
      </c>
      <c r="B11" s="1" t="s">
        <v>137</v>
      </c>
      <c r="C11" s="1" t="s">
        <v>138</v>
      </c>
      <c r="D11" s="1" t="s">
        <v>28</v>
      </c>
      <c r="E11" s="21">
        <v>94785.39</v>
      </c>
      <c r="F11" s="9">
        <v>13299</v>
      </c>
      <c r="G11" s="9" t="s">
        <v>824</v>
      </c>
      <c r="H11" s="47">
        <v>44652</v>
      </c>
      <c r="I11" s="11" t="s">
        <v>38</v>
      </c>
    </row>
    <row r="12" spans="1:9" x14ac:dyDescent="0.3">
      <c r="A12" s="8">
        <f>IF(B12&lt;&gt;"",ROWS($B$6:B12),"")</f>
        <v>7</v>
      </c>
      <c r="B12" s="1" t="s">
        <v>79</v>
      </c>
      <c r="C12" s="1" t="s">
        <v>80</v>
      </c>
      <c r="D12" s="1" t="s">
        <v>28</v>
      </c>
      <c r="E12" s="21">
        <v>74068.159999999974</v>
      </c>
      <c r="F12" s="9">
        <v>14819</v>
      </c>
      <c r="G12" s="9" t="s">
        <v>841</v>
      </c>
      <c r="H12" s="47">
        <v>44638</v>
      </c>
      <c r="I12" s="11" t="s">
        <v>29</v>
      </c>
    </row>
    <row r="13" spans="1:9" x14ac:dyDescent="0.3">
      <c r="A13" s="8">
        <f>IF(B13&lt;&gt;"",ROWS($B$6:B13),"")</f>
        <v>8</v>
      </c>
      <c r="B13" s="1" t="s">
        <v>160</v>
      </c>
      <c r="C13" s="1" t="s">
        <v>161</v>
      </c>
      <c r="D13" s="1" t="s">
        <v>28</v>
      </c>
      <c r="E13" s="21">
        <v>55874.239999999991</v>
      </c>
      <c r="F13" s="9">
        <v>8569</v>
      </c>
      <c r="G13" s="9" t="s">
        <v>827</v>
      </c>
      <c r="H13" s="47">
        <v>44666</v>
      </c>
      <c r="I13" s="11" t="s">
        <v>29</v>
      </c>
    </row>
    <row r="14" spans="1:9" x14ac:dyDescent="0.3">
      <c r="A14" s="8">
        <f>IF(B14&lt;&gt;"",ROWS($B$6:B14),"")</f>
        <v>9</v>
      </c>
      <c r="B14" s="1" t="s">
        <v>51</v>
      </c>
      <c r="C14" s="1" t="s">
        <v>52</v>
      </c>
      <c r="D14" s="1" t="s">
        <v>28</v>
      </c>
      <c r="E14" s="21">
        <v>44632.88</v>
      </c>
      <c r="F14" s="9">
        <v>7025</v>
      </c>
      <c r="G14" s="9" t="s">
        <v>843</v>
      </c>
      <c r="H14" s="47">
        <v>44624</v>
      </c>
      <c r="I14" s="11" t="s">
        <v>53</v>
      </c>
    </row>
    <row r="15" spans="1:9" x14ac:dyDescent="0.3">
      <c r="A15" s="8">
        <f>IF(B15&lt;&gt;"",ROWS($B$6:B15),"")</f>
        <v>10</v>
      </c>
      <c r="B15" s="1" t="s">
        <v>119</v>
      </c>
      <c r="C15" s="1" t="s">
        <v>120</v>
      </c>
      <c r="D15" s="1" t="s">
        <v>121</v>
      </c>
      <c r="E15" s="21">
        <v>44369</v>
      </c>
      <c r="F15" s="9">
        <v>4468</v>
      </c>
      <c r="G15" s="9" t="s">
        <v>840</v>
      </c>
      <c r="H15" s="47">
        <v>44673</v>
      </c>
      <c r="I15" s="11" t="s">
        <v>83</v>
      </c>
    </row>
    <row r="16" spans="1:9" x14ac:dyDescent="0.3">
      <c r="A16" s="8">
        <f>IF(B16&lt;&gt;"",ROWS($B$6:B16),"")</f>
        <v>11</v>
      </c>
      <c r="B16" s="1" t="s">
        <v>187</v>
      </c>
      <c r="C16" s="1" t="s">
        <v>188</v>
      </c>
      <c r="D16" s="1" t="s">
        <v>189</v>
      </c>
      <c r="E16" s="21">
        <v>43718</v>
      </c>
      <c r="F16" s="9">
        <v>6524</v>
      </c>
      <c r="G16" s="9" t="s">
        <v>823</v>
      </c>
      <c r="H16" s="47">
        <v>44666</v>
      </c>
      <c r="I16" s="11" t="s">
        <v>83</v>
      </c>
    </row>
    <row r="17" spans="1:9" x14ac:dyDescent="0.3">
      <c r="A17" s="8">
        <f>IF(B17&lt;&gt;"",ROWS($B$6:B17),"")</f>
        <v>12</v>
      </c>
      <c r="B17" s="1" t="s">
        <v>218</v>
      </c>
      <c r="C17" s="1" t="s">
        <v>219</v>
      </c>
      <c r="D17" s="1" t="s">
        <v>220</v>
      </c>
      <c r="E17" s="21">
        <v>28837.939999999995</v>
      </c>
      <c r="F17" s="9">
        <v>4534</v>
      </c>
      <c r="G17" s="9" t="s">
        <v>842</v>
      </c>
      <c r="H17" s="47">
        <v>44655</v>
      </c>
      <c r="I17" s="11" t="s">
        <v>105</v>
      </c>
    </row>
    <row r="18" spans="1:9" x14ac:dyDescent="0.3">
      <c r="A18" s="8">
        <f>IF(B18&lt;&gt;"",ROWS($B$6:B18),"")</f>
        <v>13</v>
      </c>
      <c r="B18" s="1" t="s">
        <v>237</v>
      </c>
      <c r="C18" s="1" t="s">
        <v>238</v>
      </c>
      <c r="D18" s="1" t="s">
        <v>239</v>
      </c>
      <c r="E18" s="21">
        <v>28033</v>
      </c>
      <c r="F18" s="9">
        <v>5919</v>
      </c>
      <c r="G18" s="9" t="s">
        <v>824</v>
      </c>
      <c r="H18" s="47">
        <v>44673</v>
      </c>
      <c r="I18" s="11" t="s">
        <v>193</v>
      </c>
    </row>
    <row r="19" spans="1:9" x14ac:dyDescent="0.3">
      <c r="A19" s="8">
        <f>IF(B19&lt;&gt;"",ROWS($B$6:B19),"")</f>
        <v>14</v>
      </c>
      <c r="B19" s="1" t="s">
        <v>245</v>
      </c>
      <c r="C19" s="1" t="s">
        <v>246</v>
      </c>
      <c r="D19" s="1" t="s">
        <v>28</v>
      </c>
      <c r="E19" s="21">
        <v>26093.67</v>
      </c>
      <c r="F19" s="9">
        <v>3917</v>
      </c>
      <c r="G19" s="9" t="s">
        <v>827</v>
      </c>
      <c r="H19" s="47">
        <v>44673</v>
      </c>
      <c r="I19" s="11" t="s">
        <v>42</v>
      </c>
    </row>
    <row r="20" spans="1:9" x14ac:dyDescent="0.3">
      <c r="A20" s="8">
        <f>IF(B20&lt;&gt;"",ROWS($B$6:B20),"")</f>
        <v>15</v>
      </c>
      <c r="B20" s="1" t="s">
        <v>229</v>
      </c>
      <c r="C20" s="1" t="s">
        <v>229</v>
      </c>
      <c r="D20" s="1" t="s">
        <v>34</v>
      </c>
      <c r="E20" s="21">
        <v>25658.480000000003</v>
      </c>
      <c r="F20" s="9">
        <v>4070</v>
      </c>
      <c r="G20" s="9" t="s">
        <v>835</v>
      </c>
      <c r="H20" s="47">
        <v>44659</v>
      </c>
      <c r="I20" s="11" t="s">
        <v>105</v>
      </c>
    </row>
    <row r="21" spans="1:9" x14ac:dyDescent="0.3">
      <c r="A21" s="8">
        <f>IF(B21&lt;&gt;"",ROWS($B$6:B21),"")</f>
        <v>16</v>
      </c>
      <c r="B21" s="1" t="s">
        <v>73</v>
      </c>
      <c r="C21" s="1" t="s">
        <v>74</v>
      </c>
      <c r="D21" s="1" t="s">
        <v>28</v>
      </c>
      <c r="E21" s="21">
        <v>21038.49</v>
      </c>
      <c r="F21" s="9">
        <v>3362</v>
      </c>
      <c r="G21" s="9" t="s">
        <v>829</v>
      </c>
      <c r="H21" s="47">
        <v>44610</v>
      </c>
      <c r="I21" s="11" t="s">
        <v>38</v>
      </c>
    </row>
    <row r="22" spans="1:9" x14ac:dyDescent="0.3">
      <c r="A22" s="8">
        <f>IF(B22&lt;&gt;"",ROWS($B$6:B22),"")</f>
        <v>17</v>
      </c>
      <c r="B22" s="1" t="s">
        <v>270</v>
      </c>
      <c r="C22" s="1" t="s">
        <v>271</v>
      </c>
      <c r="D22" s="1" t="s">
        <v>272</v>
      </c>
      <c r="E22" s="21">
        <v>16131.02</v>
      </c>
      <c r="F22" s="9">
        <v>2507</v>
      </c>
      <c r="G22" s="9">
        <v>15</v>
      </c>
      <c r="H22" s="47">
        <v>44655</v>
      </c>
      <c r="I22" s="11" t="s">
        <v>105</v>
      </c>
    </row>
    <row r="23" spans="1:9" x14ac:dyDescent="0.3">
      <c r="A23" s="8">
        <f>IF(B23&lt;&gt;"",ROWS($B$6:B23),"")</f>
        <v>18</v>
      </c>
      <c r="B23" s="1" t="s">
        <v>215</v>
      </c>
      <c r="C23" s="1" t="s">
        <v>216</v>
      </c>
      <c r="D23" s="1" t="s">
        <v>217</v>
      </c>
      <c r="E23" s="21">
        <v>12317</v>
      </c>
      <c r="F23" s="9">
        <v>2427</v>
      </c>
      <c r="G23" s="9" t="s">
        <v>842</v>
      </c>
      <c r="H23" s="47">
        <v>44680</v>
      </c>
      <c r="I23" s="11" t="s">
        <v>83</v>
      </c>
    </row>
    <row r="24" spans="1:9" x14ac:dyDescent="0.3">
      <c r="A24" s="8">
        <f>IF(B24&lt;&gt;"",ROWS($B$6:B24),"")</f>
        <v>19</v>
      </c>
      <c r="B24" s="1" t="s">
        <v>332</v>
      </c>
      <c r="C24" s="1" t="s">
        <v>333</v>
      </c>
      <c r="D24" s="1" t="s">
        <v>334</v>
      </c>
      <c r="E24" s="21">
        <v>10759</v>
      </c>
      <c r="F24" s="9">
        <v>1645</v>
      </c>
      <c r="G24" s="9" t="s">
        <v>823</v>
      </c>
      <c r="H24" s="47">
        <v>44652</v>
      </c>
      <c r="I24" s="11" t="s">
        <v>207</v>
      </c>
    </row>
    <row r="25" spans="1:9" x14ac:dyDescent="0.3">
      <c r="A25" s="8">
        <f>IF(B25&lt;&gt;"",ROWS($B$6:B25),"")</f>
        <v>20</v>
      </c>
      <c r="B25" s="1" t="s">
        <v>182</v>
      </c>
      <c r="C25" s="1" t="s">
        <v>183</v>
      </c>
      <c r="D25" s="1" t="s">
        <v>28</v>
      </c>
      <c r="E25" s="21">
        <v>10333.35</v>
      </c>
      <c r="F25" s="9">
        <v>1640</v>
      </c>
      <c r="G25" s="9" t="s">
        <v>826</v>
      </c>
      <c r="H25" s="47">
        <v>44638</v>
      </c>
      <c r="I25" s="11" t="s">
        <v>42</v>
      </c>
    </row>
    <row r="26" spans="1:9" x14ac:dyDescent="0.3">
      <c r="A26" s="8">
        <f>IF(B26&lt;&gt;"",ROWS($B$6:B26),"")</f>
        <v>21</v>
      </c>
      <c r="B26" s="1" t="s">
        <v>289</v>
      </c>
      <c r="C26" s="1" t="s">
        <v>290</v>
      </c>
      <c r="D26" s="1" t="s">
        <v>291</v>
      </c>
      <c r="E26" s="21">
        <v>9667</v>
      </c>
      <c r="F26" s="9">
        <v>1367</v>
      </c>
      <c r="G26" s="9" t="s">
        <v>827</v>
      </c>
      <c r="H26" s="47">
        <v>44680</v>
      </c>
      <c r="I26" s="11" t="s">
        <v>29</v>
      </c>
    </row>
    <row r="27" spans="1:9" x14ac:dyDescent="0.3">
      <c r="A27" s="8">
        <f>IF(B27&lt;&gt;"",ROWS($B$6:B27),"")</f>
        <v>22</v>
      </c>
      <c r="B27" s="1" t="s">
        <v>326</v>
      </c>
      <c r="C27" s="1" t="s">
        <v>327</v>
      </c>
      <c r="D27" s="1" t="s">
        <v>328</v>
      </c>
      <c r="E27" s="21">
        <v>8903.2099999999991</v>
      </c>
      <c r="F27" s="9">
        <v>1829</v>
      </c>
      <c r="G27" s="9">
        <v>6</v>
      </c>
      <c r="H27" s="47">
        <v>44673</v>
      </c>
      <c r="I27" s="11" t="s">
        <v>322</v>
      </c>
    </row>
    <row r="28" spans="1:9" x14ac:dyDescent="0.3">
      <c r="A28" s="8">
        <f>IF(B28&lt;&gt;"",ROWS($B$6:B28),"")</f>
        <v>23</v>
      </c>
      <c r="B28" s="1" t="s">
        <v>261</v>
      </c>
      <c r="C28" s="1" t="s">
        <v>262</v>
      </c>
      <c r="D28" s="1" t="s">
        <v>28</v>
      </c>
      <c r="E28" s="21">
        <v>6767</v>
      </c>
      <c r="F28" s="9">
        <v>1079</v>
      </c>
      <c r="G28" s="9" t="s">
        <v>842</v>
      </c>
      <c r="H28" s="47">
        <v>44680</v>
      </c>
      <c r="I28" s="11" t="s">
        <v>167</v>
      </c>
    </row>
    <row r="29" spans="1:9" x14ac:dyDescent="0.3">
      <c r="A29" s="8">
        <f>IF(B29&lt;&gt;"",ROWS($B$6:B29),"")</f>
        <v>24</v>
      </c>
      <c r="B29" s="1" t="s">
        <v>111</v>
      </c>
      <c r="C29" s="1" t="s">
        <v>111</v>
      </c>
      <c r="D29" s="1" t="s">
        <v>34</v>
      </c>
      <c r="E29" s="21">
        <v>5563.8500000000058</v>
      </c>
      <c r="F29" s="9">
        <v>965</v>
      </c>
      <c r="G29" s="9" t="s">
        <v>829</v>
      </c>
      <c r="H29" s="47">
        <v>44610</v>
      </c>
      <c r="I29" s="11" t="s">
        <v>112</v>
      </c>
    </row>
    <row r="30" spans="1:9" x14ac:dyDescent="0.3">
      <c r="A30" s="8">
        <f>IF(B30&lt;&gt;"",ROWS($B$6:B30),"")</f>
        <v>25</v>
      </c>
      <c r="B30" s="1" t="s">
        <v>292</v>
      </c>
      <c r="C30" s="1" t="s">
        <v>293</v>
      </c>
      <c r="D30" s="1" t="s">
        <v>294</v>
      </c>
      <c r="E30" s="21">
        <v>5546.63</v>
      </c>
      <c r="F30" s="9">
        <v>1159</v>
      </c>
      <c r="G30" s="9" t="s">
        <v>840</v>
      </c>
      <c r="H30" s="47">
        <v>44645</v>
      </c>
      <c r="I30" s="11" t="s">
        <v>42</v>
      </c>
    </row>
    <row r="31" spans="1:9" x14ac:dyDescent="0.3">
      <c r="A31" s="8">
        <f>IF(B31&lt;&gt;"",ROWS($B$6:B31),"")</f>
        <v>26</v>
      </c>
      <c r="B31" s="1" t="s">
        <v>411</v>
      </c>
      <c r="C31" s="1" t="s">
        <v>412</v>
      </c>
      <c r="D31" s="1" t="s">
        <v>413</v>
      </c>
      <c r="E31" s="21">
        <v>5145.8300000000008</v>
      </c>
      <c r="F31" s="9">
        <v>909</v>
      </c>
      <c r="G31" s="9" t="s">
        <v>823</v>
      </c>
      <c r="H31" s="47">
        <v>44655</v>
      </c>
      <c r="I31" s="11" t="s">
        <v>105</v>
      </c>
    </row>
    <row r="32" spans="1:9" x14ac:dyDescent="0.3">
      <c r="A32" s="8">
        <f>IF(B32&lt;&gt;"",ROWS($B$6:B32),"")</f>
        <v>27</v>
      </c>
      <c r="B32" s="1" t="s">
        <v>199</v>
      </c>
      <c r="C32" s="1" t="s">
        <v>200</v>
      </c>
      <c r="D32" s="1" t="s">
        <v>179</v>
      </c>
      <c r="E32" s="21">
        <v>3773.4000000000015</v>
      </c>
      <c r="F32" s="9">
        <v>674</v>
      </c>
      <c r="G32" s="9" t="s">
        <v>826</v>
      </c>
      <c r="H32" s="47">
        <v>44617</v>
      </c>
      <c r="I32" s="11" t="s">
        <v>201</v>
      </c>
    </row>
    <row r="33" spans="1:9" x14ac:dyDescent="0.3">
      <c r="A33" s="8">
        <f>IF(B33&lt;&gt;"",ROWS($B$6:B33),"")</f>
        <v>28</v>
      </c>
      <c r="B33" s="1" t="s">
        <v>426</v>
      </c>
      <c r="C33" s="1" t="s">
        <v>427</v>
      </c>
      <c r="D33" s="1" t="s">
        <v>428</v>
      </c>
      <c r="E33" s="21">
        <v>3657.079999999999</v>
      </c>
      <c r="F33" s="9">
        <v>601</v>
      </c>
      <c r="G33" s="9" t="s">
        <v>841</v>
      </c>
      <c r="H33" s="47">
        <v>44655</v>
      </c>
      <c r="I33" s="11" t="s">
        <v>105</v>
      </c>
    </row>
    <row r="34" spans="1:9" x14ac:dyDescent="0.3">
      <c r="A34" s="8">
        <f>IF(B34&lt;&gt;"",ROWS($B$6:B34),"")</f>
        <v>29</v>
      </c>
      <c r="B34" s="1" t="s">
        <v>158</v>
      </c>
      <c r="C34" s="1" t="s">
        <v>159</v>
      </c>
      <c r="D34" s="1" t="s">
        <v>28</v>
      </c>
      <c r="E34" s="21">
        <v>3286.1100000000006</v>
      </c>
      <c r="F34" s="9">
        <v>678</v>
      </c>
      <c r="G34" s="9" t="s">
        <v>828</v>
      </c>
      <c r="H34" s="47">
        <v>44526</v>
      </c>
      <c r="I34" s="11" t="s">
        <v>32</v>
      </c>
    </row>
    <row r="35" spans="1:9" x14ac:dyDescent="0.3">
      <c r="A35" s="8">
        <f>IF(B35&lt;&gt;"",ROWS($B$6:B35),"")</f>
        <v>30</v>
      </c>
      <c r="B35" s="1" t="s">
        <v>403</v>
      </c>
      <c r="C35" s="1" t="s">
        <v>404</v>
      </c>
      <c r="D35" s="1" t="s">
        <v>321</v>
      </c>
      <c r="E35" s="21">
        <v>2658</v>
      </c>
      <c r="F35" s="9">
        <v>533</v>
      </c>
      <c r="G35" s="9" t="s">
        <v>831</v>
      </c>
      <c r="H35" s="47">
        <v>44673</v>
      </c>
      <c r="I35" s="11" t="s">
        <v>95</v>
      </c>
    </row>
    <row r="36" spans="1:9" x14ac:dyDescent="0.3">
      <c r="A36" s="8">
        <f>IF(B36&lt;&gt;"",ROWS($B$6:B36),"")</f>
        <v>31</v>
      </c>
      <c r="B36" s="1" t="s">
        <v>488</v>
      </c>
      <c r="C36" s="1" t="s">
        <v>489</v>
      </c>
      <c r="D36" s="1" t="s">
        <v>490</v>
      </c>
      <c r="E36" s="21">
        <v>2590.6200000000003</v>
      </c>
      <c r="F36" s="9">
        <v>451</v>
      </c>
      <c r="G36" s="9" t="s">
        <v>838</v>
      </c>
      <c r="H36" s="47">
        <v>44655</v>
      </c>
      <c r="I36" s="11" t="s">
        <v>105</v>
      </c>
    </row>
    <row r="37" spans="1:9" x14ac:dyDescent="0.3">
      <c r="A37" s="8">
        <f>IF(B37&lt;&gt;"",ROWS($B$6:B37),"")</f>
        <v>32</v>
      </c>
      <c r="B37" s="1" t="s">
        <v>276</v>
      </c>
      <c r="C37" s="1" t="s">
        <v>277</v>
      </c>
      <c r="D37" s="1" t="s">
        <v>28</v>
      </c>
      <c r="E37" s="21">
        <v>2359.9000000000015</v>
      </c>
      <c r="F37" s="9">
        <v>388</v>
      </c>
      <c r="G37" s="9" t="s">
        <v>828</v>
      </c>
      <c r="H37" s="47">
        <v>44638</v>
      </c>
      <c r="I37" s="11" t="s">
        <v>29</v>
      </c>
    </row>
    <row r="38" spans="1:9" x14ac:dyDescent="0.3">
      <c r="A38" s="8">
        <f>IF(B38&lt;&gt;"",ROWS($B$6:B38),"")</f>
        <v>33</v>
      </c>
      <c r="B38" s="1" t="s">
        <v>503</v>
      </c>
      <c r="C38" s="1" t="s">
        <v>504</v>
      </c>
      <c r="D38" s="1" t="s">
        <v>60</v>
      </c>
      <c r="E38" s="21">
        <v>2314.5</v>
      </c>
      <c r="F38" s="9">
        <v>412</v>
      </c>
      <c r="G38" s="9" t="s">
        <v>829</v>
      </c>
      <c r="H38" s="47">
        <v>42692</v>
      </c>
      <c r="I38" s="11" t="s">
        <v>53</v>
      </c>
    </row>
    <row r="39" spans="1:9" x14ac:dyDescent="0.3">
      <c r="A39" s="8">
        <f>IF(B39&lt;&gt;"",ROWS($B$6:B39),"")</f>
        <v>34</v>
      </c>
      <c r="B39" s="1" t="s">
        <v>505</v>
      </c>
      <c r="C39" s="1" t="s">
        <v>506</v>
      </c>
      <c r="D39" s="1" t="s">
        <v>60</v>
      </c>
      <c r="E39" s="21">
        <v>2314.5</v>
      </c>
      <c r="F39" s="9">
        <v>412</v>
      </c>
      <c r="G39" s="9" t="s">
        <v>829</v>
      </c>
      <c r="H39" s="47">
        <v>43420</v>
      </c>
      <c r="I39" s="11" t="s">
        <v>53</v>
      </c>
    </row>
    <row r="40" spans="1:9" x14ac:dyDescent="0.3">
      <c r="A40" s="8">
        <f>IF(B40&lt;&gt;"",ROWS($B$6:B40),"")</f>
        <v>35</v>
      </c>
      <c r="B40" s="1" t="s">
        <v>437</v>
      </c>
      <c r="C40" s="1" t="s">
        <v>437</v>
      </c>
      <c r="D40" s="1" t="s">
        <v>438</v>
      </c>
      <c r="E40" s="21">
        <v>2197.8899999999994</v>
      </c>
      <c r="F40" s="9">
        <v>339</v>
      </c>
      <c r="G40" s="9" t="s">
        <v>827</v>
      </c>
      <c r="H40" s="47">
        <v>44680</v>
      </c>
      <c r="I40" s="11" t="s">
        <v>207</v>
      </c>
    </row>
    <row r="41" spans="1:9" x14ac:dyDescent="0.3">
      <c r="A41" s="8">
        <f>IF(B41&lt;&gt;"",ROWS($B$6:B41),"")</f>
        <v>36</v>
      </c>
      <c r="B41" s="1" t="s">
        <v>335</v>
      </c>
      <c r="C41" s="1" t="s">
        <v>336</v>
      </c>
      <c r="D41" s="1" t="s">
        <v>28</v>
      </c>
      <c r="E41" s="21">
        <v>2124.29</v>
      </c>
      <c r="F41" s="9">
        <v>320</v>
      </c>
      <c r="G41" s="9" t="s">
        <v>826</v>
      </c>
      <c r="H41" s="47">
        <v>44645</v>
      </c>
      <c r="I41" s="11" t="s">
        <v>42</v>
      </c>
    </row>
    <row r="42" spans="1:9" x14ac:dyDescent="0.3">
      <c r="A42" s="8">
        <f>IF(B42&lt;&gt;"",ROWS($B$6:B42),"")</f>
        <v>37</v>
      </c>
      <c r="B42" s="1" t="s">
        <v>515</v>
      </c>
      <c r="C42" s="1" t="s">
        <v>516</v>
      </c>
      <c r="D42" s="1" t="s">
        <v>517</v>
      </c>
      <c r="E42" s="21">
        <v>1911.47</v>
      </c>
      <c r="F42" s="9">
        <v>318</v>
      </c>
      <c r="G42" s="9" t="s">
        <v>843</v>
      </c>
      <c r="H42" s="47">
        <v>44655</v>
      </c>
      <c r="I42" s="11" t="s">
        <v>105</v>
      </c>
    </row>
    <row r="43" spans="1:9" x14ac:dyDescent="0.3">
      <c r="A43" s="8">
        <f>IF(B43&lt;&gt;"",ROWS($B$6:B43),"")</f>
        <v>38</v>
      </c>
      <c r="B43" s="1" t="s">
        <v>526</v>
      </c>
      <c r="C43" s="1" t="s">
        <v>527</v>
      </c>
      <c r="D43" s="1" t="s">
        <v>239</v>
      </c>
      <c r="E43" s="21">
        <v>1559.88</v>
      </c>
      <c r="F43" s="9">
        <v>280</v>
      </c>
      <c r="G43" s="9" t="s">
        <v>826</v>
      </c>
      <c r="H43" s="47">
        <v>44655</v>
      </c>
      <c r="I43" s="11" t="s">
        <v>105</v>
      </c>
    </row>
    <row r="44" spans="1:9" x14ac:dyDescent="0.3">
      <c r="A44" s="8">
        <f>IF(B44&lt;&gt;"",ROWS($B$6:B44),"")</f>
        <v>39</v>
      </c>
      <c r="B44" s="1" t="s">
        <v>578</v>
      </c>
      <c r="C44" s="1" t="s">
        <v>579</v>
      </c>
      <c r="D44" s="1" t="s">
        <v>28</v>
      </c>
      <c r="E44" s="21">
        <v>1343.6499999999999</v>
      </c>
      <c r="F44" s="9">
        <v>277</v>
      </c>
      <c r="G44" s="9" t="s">
        <v>829</v>
      </c>
      <c r="H44" s="47">
        <v>44655</v>
      </c>
      <c r="I44" s="11" t="s">
        <v>105</v>
      </c>
    </row>
    <row r="45" spans="1:9" x14ac:dyDescent="0.3">
      <c r="A45" s="8">
        <f>IF(B45&lt;&gt;"",ROWS($B$6:B45),"")</f>
        <v>40</v>
      </c>
      <c r="B45" s="1" t="s">
        <v>449</v>
      </c>
      <c r="C45" s="1" t="s">
        <v>450</v>
      </c>
      <c r="D45" s="1" t="s">
        <v>189</v>
      </c>
      <c r="E45" s="21">
        <v>1301</v>
      </c>
      <c r="F45" s="9">
        <v>298</v>
      </c>
      <c r="G45" s="9" t="s">
        <v>831</v>
      </c>
      <c r="H45" s="47">
        <v>44617</v>
      </c>
      <c r="I45" s="11" t="s">
        <v>95</v>
      </c>
    </row>
    <row r="46" spans="1:9" x14ac:dyDescent="0.3">
      <c r="A46" s="8">
        <f>IF(B46&lt;&gt;"",ROWS($B$6:B46),"")</f>
        <v>41</v>
      </c>
      <c r="B46" s="1" t="s">
        <v>558</v>
      </c>
      <c r="C46" s="1" t="s">
        <v>559</v>
      </c>
      <c r="D46" s="1" t="s">
        <v>236</v>
      </c>
      <c r="E46" s="21">
        <v>1268.4899999999998</v>
      </c>
      <c r="F46" s="9">
        <v>248</v>
      </c>
      <c r="G46" s="9" t="s">
        <v>826</v>
      </c>
      <c r="H46" s="47">
        <v>44655</v>
      </c>
      <c r="I46" s="11" t="s">
        <v>105</v>
      </c>
    </row>
    <row r="47" spans="1:9" x14ac:dyDescent="0.3">
      <c r="A47" s="8">
        <f>IF(B47&lt;&gt;"",ROWS($B$6:B47),"")</f>
        <v>42</v>
      </c>
      <c r="B47" s="1" t="s">
        <v>562</v>
      </c>
      <c r="C47" s="1" t="s">
        <v>563</v>
      </c>
      <c r="D47" s="1" t="s">
        <v>564</v>
      </c>
      <c r="E47" s="21">
        <v>1254.5500000000002</v>
      </c>
      <c r="F47" s="9">
        <v>237</v>
      </c>
      <c r="G47" s="9">
        <v>8</v>
      </c>
      <c r="H47" s="47">
        <v>44655</v>
      </c>
      <c r="I47" s="11" t="s">
        <v>105</v>
      </c>
    </row>
    <row r="48" spans="1:9" x14ac:dyDescent="0.3">
      <c r="A48" s="8">
        <f>IF(B48&lt;&gt;"",ROWS($B$6:B48),"")</f>
        <v>43</v>
      </c>
      <c r="B48" s="1" t="s">
        <v>436</v>
      </c>
      <c r="C48" s="1" t="s">
        <v>436</v>
      </c>
      <c r="D48" s="1" t="s">
        <v>34</v>
      </c>
      <c r="E48" s="21">
        <v>1101</v>
      </c>
      <c r="F48" s="9">
        <v>228</v>
      </c>
      <c r="G48" s="9" t="s">
        <v>831</v>
      </c>
      <c r="H48" s="47">
        <v>44526</v>
      </c>
      <c r="I48" s="11" t="s">
        <v>201</v>
      </c>
    </row>
    <row r="49" spans="1:9" x14ac:dyDescent="0.3">
      <c r="A49" s="8">
        <f>IF(B49&lt;&gt;"",ROWS($B$6:B49),"")</f>
        <v>44</v>
      </c>
      <c r="B49" s="1" t="s">
        <v>39</v>
      </c>
      <c r="C49" s="1" t="s">
        <v>39</v>
      </c>
      <c r="D49" s="1" t="s">
        <v>34</v>
      </c>
      <c r="E49" s="21">
        <v>1008.0999999999767</v>
      </c>
      <c r="F49" s="9">
        <v>143</v>
      </c>
      <c r="G49" s="9" t="s">
        <v>828</v>
      </c>
      <c r="H49" s="47">
        <v>44561</v>
      </c>
      <c r="I49" s="11" t="s">
        <v>40</v>
      </c>
    </row>
    <row r="50" spans="1:9" x14ac:dyDescent="0.3">
      <c r="A50" s="8">
        <f>IF(B50&lt;&gt;"",ROWS($B$6:B50),"")</f>
        <v>45</v>
      </c>
      <c r="B50" s="1" t="s">
        <v>141</v>
      </c>
      <c r="C50" s="1" t="s">
        <v>142</v>
      </c>
      <c r="D50" s="1" t="s">
        <v>28</v>
      </c>
      <c r="E50" s="21">
        <v>971.29999999998836</v>
      </c>
      <c r="F50" s="9">
        <v>169</v>
      </c>
      <c r="G50" s="9" t="s">
        <v>828</v>
      </c>
      <c r="H50" s="47">
        <v>44603</v>
      </c>
      <c r="I50" s="11" t="s">
        <v>32</v>
      </c>
    </row>
    <row r="51" spans="1:9" x14ac:dyDescent="0.3">
      <c r="A51" s="8">
        <f>IF(B51&lt;&gt;"",ROWS($B$6:B51),"")</f>
        <v>46</v>
      </c>
      <c r="B51" s="1" t="s">
        <v>623</v>
      </c>
      <c r="C51" s="1" t="s">
        <v>624</v>
      </c>
      <c r="D51" s="1" t="s">
        <v>625</v>
      </c>
      <c r="E51" s="21">
        <v>935.84</v>
      </c>
      <c r="F51" s="9">
        <v>157</v>
      </c>
      <c r="G51" s="9" t="s">
        <v>829</v>
      </c>
      <c r="H51" s="47">
        <v>44655</v>
      </c>
      <c r="I51" s="11" t="s">
        <v>105</v>
      </c>
    </row>
    <row r="52" spans="1:9" x14ac:dyDescent="0.3">
      <c r="A52" s="8">
        <f>IF(B52&lt;&gt;"",ROWS($B$6:B52),"")</f>
        <v>47</v>
      </c>
      <c r="B52" s="1" t="s">
        <v>164</v>
      </c>
      <c r="C52" s="1" t="s">
        <v>165</v>
      </c>
      <c r="D52" s="1" t="s">
        <v>166</v>
      </c>
      <c r="E52" s="21">
        <v>924.76000000000204</v>
      </c>
      <c r="F52" s="9">
        <v>283</v>
      </c>
      <c r="G52" s="9" t="s">
        <v>831</v>
      </c>
      <c r="H52" s="47">
        <v>44610</v>
      </c>
      <c r="I52" s="11" t="s">
        <v>167</v>
      </c>
    </row>
    <row r="53" spans="1:9" x14ac:dyDescent="0.3">
      <c r="A53" s="8">
        <f>IF(B53&lt;&gt;"",ROWS($B$6:B53),"")</f>
        <v>48</v>
      </c>
      <c r="B53" s="1" t="s">
        <v>240</v>
      </c>
      <c r="C53" s="1" t="s">
        <v>241</v>
      </c>
      <c r="D53" s="1" t="s">
        <v>28</v>
      </c>
      <c r="E53" s="21">
        <v>874</v>
      </c>
      <c r="F53" s="9">
        <v>246</v>
      </c>
      <c r="G53" s="9" t="s">
        <v>831</v>
      </c>
      <c r="H53" s="47">
        <v>44589</v>
      </c>
      <c r="I53" s="11" t="s">
        <v>95</v>
      </c>
    </row>
    <row r="54" spans="1:9" x14ac:dyDescent="0.3">
      <c r="A54" s="8">
        <f>IF(B54&lt;&gt;"",ROWS($B$6:B54),"")</f>
        <v>49</v>
      </c>
      <c r="B54" s="1" t="s">
        <v>281</v>
      </c>
      <c r="C54" s="1" t="s">
        <v>282</v>
      </c>
      <c r="D54" s="1" t="s">
        <v>226</v>
      </c>
      <c r="E54" s="21">
        <v>827</v>
      </c>
      <c r="F54" s="9">
        <v>123</v>
      </c>
      <c r="G54" s="9" t="s">
        <v>831</v>
      </c>
      <c r="H54" s="47">
        <v>44603</v>
      </c>
      <c r="I54" s="11" t="s">
        <v>83</v>
      </c>
    </row>
    <row r="55" spans="1:9" x14ac:dyDescent="0.3">
      <c r="A55" s="8">
        <f>IF(B55&lt;&gt;"",ROWS($B$6:B55),"")</f>
        <v>50</v>
      </c>
      <c r="B55" s="1" t="s">
        <v>363</v>
      </c>
      <c r="C55" s="1" t="s">
        <v>363</v>
      </c>
      <c r="D55" s="1" t="s">
        <v>236</v>
      </c>
      <c r="E55" s="21">
        <v>790</v>
      </c>
      <c r="F55" s="9">
        <v>149</v>
      </c>
      <c r="G55" s="9" t="s">
        <v>831</v>
      </c>
      <c r="H55" s="47">
        <v>44533</v>
      </c>
      <c r="I55" s="11" t="s">
        <v>95</v>
      </c>
    </row>
    <row r="56" spans="1:9" x14ac:dyDescent="0.3">
      <c r="A56" s="8">
        <f>IF(B56&lt;&gt;"",ROWS($B$6:B56),"")</f>
        <v>51</v>
      </c>
      <c r="B56" s="1" t="s">
        <v>604</v>
      </c>
      <c r="C56" s="1" t="s">
        <v>604</v>
      </c>
      <c r="D56" s="1" t="s">
        <v>605</v>
      </c>
      <c r="E56" s="21">
        <v>719.54999999999984</v>
      </c>
      <c r="F56" s="9">
        <v>136</v>
      </c>
      <c r="G56" s="9" t="s">
        <v>828</v>
      </c>
      <c r="H56" s="47">
        <v>44655</v>
      </c>
      <c r="I56" s="11" t="s">
        <v>105</v>
      </c>
    </row>
    <row r="57" spans="1:9" x14ac:dyDescent="0.3">
      <c r="A57" s="8">
        <f>IF(B57&lt;&gt;"",ROWS($B$6:B57),"")</f>
        <v>52</v>
      </c>
      <c r="B57" s="1" t="s">
        <v>535</v>
      </c>
      <c r="C57" s="1" t="s">
        <v>536</v>
      </c>
      <c r="D57" s="1" t="s">
        <v>226</v>
      </c>
      <c r="E57" s="21">
        <v>678</v>
      </c>
      <c r="F57" s="9">
        <v>153</v>
      </c>
      <c r="G57" s="9" t="s">
        <v>828</v>
      </c>
      <c r="H57" s="47">
        <v>44680</v>
      </c>
      <c r="I57" s="11" t="s">
        <v>95</v>
      </c>
    </row>
    <row r="58" spans="1:9" x14ac:dyDescent="0.3">
      <c r="A58" s="8">
        <f>IF(B58&lt;&gt;"",ROWS($B$6:B58),"")</f>
        <v>53</v>
      </c>
      <c r="B58" s="1" t="s">
        <v>378</v>
      </c>
      <c r="C58" s="1" t="s">
        <v>379</v>
      </c>
      <c r="D58" s="1" t="s">
        <v>380</v>
      </c>
      <c r="E58" s="21">
        <v>638.52</v>
      </c>
      <c r="F58" s="9">
        <v>71</v>
      </c>
      <c r="G58" s="9">
        <v>5</v>
      </c>
      <c r="H58" s="47">
        <v>44655</v>
      </c>
      <c r="I58" s="11" t="s">
        <v>105</v>
      </c>
    </row>
    <row r="59" spans="1:9" x14ac:dyDescent="0.3">
      <c r="A59" s="8">
        <f>IF(B59&lt;&gt;"",ROWS($B$6:B59),"")</f>
        <v>54</v>
      </c>
      <c r="B59" s="1" t="s">
        <v>420</v>
      </c>
      <c r="C59" s="1" t="s">
        <v>421</v>
      </c>
      <c r="D59" s="1" t="s">
        <v>422</v>
      </c>
      <c r="E59" s="21">
        <v>623</v>
      </c>
      <c r="F59" s="9">
        <v>146</v>
      </c>
      <c r="G59" s="9" t="s">
        <v>832</v>
      </c>
      <c r="H59" s="47">
        <v>44330</v>
      </c>
      <c r="I59" s="11" t="s">
        <v>377</v>
      </c>
    </row>
    <row r="60" spans="1:9" x14ac:dyDescent="0.3">
      <c r="A60" s="8">
        <f>IF(B60&lt;&gt;"",ROWS($B$6:B60),"")</f>
        <v>55</v>
      </c>
      <c r="B60" s="1" t="s">
        <v>507</v>
      </c>
      <c r="C60" s="1" t="s">
        <v>508</v>
      </c>
      <c r="D60" s="1" t="s">
        <v>433</v>
      </c>
      <c r="E60" s="21">
        <v>613</v>
      </c>
      <c r="F60" s="9">
        <v>228</v>
      </c>
      <c r="G60" s="9" t="s">
        <v>832</v>
      </c>
      <c r="H60" s="47">
        <v>44080</v>
      </c>
      <c r="I60" s="11" t="s">
        <v>377</v>
      </c>
    </row>
    <row r="61" spans="1:9" x14ac:dyDescent="0.3">
      <c r="A61" s="8">
        <f>IF(B61&lt;&gt;"",ROWS($B$6:B61),"")</f>
        <v>56</v>
      </c>
      <c r="B61" s="1" t="s">
        <v>372</v>
      </c>
      <c r="C61" s="1" t="s">
        <v>373</v>
      </c>
      <c r="D61" s="1" t="s">
        <v>226</v>
      </c>
      <c r="E61" s="21">
        <v>586</v>
      </c>
      <c r="F61" s="9">
        <v>194</v>
      </c>
      <c r="G61" s="9" t="s">
        <v>831</v>
      </c>
      <c r="H61" s="47">
        <v>44561</v>
      </c>
      <c r="I61" s="11" t="s">
        <v>95</v>
      </c>
    </row>
    <row r="62" spans="1:9" x14ac:dyDescent="0.3">
      <c r="A62" s="8">
        <f>IF(B62&lt;&gt;"",ROWS($B$6:B62),"")</f>
        <v>57</v>
      </c>
      <c r="B62" s="1" t="s">
        <v>572</v>
      </c>
      <c r="C62" s="1" t="s">
        <v>573</v>
      </c>
      <c r="D62" s="1" t="s">
        <v>226</v>
      </c>
      <c r="E62" s="21">
        <v>571.12999999999988</v>
      </c>
      <c r="F62" s="9">
        <v>119</v>
      </c>
      <c r="G62" s="9" t="s">
        <v>843</v>
      </c>
      <c r="H62" s="47">
        <v>44655</v>
      </c>
      <c r="I62" s="11" t="s">
        <v>105</v>
      </c>
    </row>
    <row r="63" spans="1:9" x14ac:dyDescent="0.3">
      <c r="A63" s="8">
        <f>IF(B63&lt;&gt;"",ROWS($B$6:B63),"")</f>
        <v>58</v>
      </c>
      <c r="B63" s="1" t="s">
        <v>273</v>
      </c>
      <c r="C63" s="1" t="s">
        <v>273</v>
      </c>
      <c r="D63" s="1" t="s">
        <v>34</v>
      </c>
      <c r="E63" s="21">
        <v>557</v>
      </c>
      <c r="F63" s="9">
        <v>203</v>
      </c>
      <c r="G63" s="9" t="s">
        <v>832</v>
      </c>
      <c r="H63" s="47">
        <v>44456</v>
      </c>
      <c r="I63" s="11" t="s">
        <v>201</v>
      </c>
    </row>
    <row r="64" spans="1:9" x14ac:dyDescent="0.3">
      <c r="A64" s="8">
        <f>IF(B64&lt;&gt;"",ROWS($B$6:B64),"")</f>
        <v>59</v>
      </c>
      <c r="B64" s="1" t="s">
        <v>693</v>
      </c>
      <c r="C64" s="1" t="s">
        <v>694</v>
      </c>
      <c r="D64" s="1" t="s">
        <v>294</v>
      </c>
      <c r="E64" s="21">
        <v>552</v>
      </c>
      <c r="F64" s="9">
        <v>217</v>
      </c>
      <c r="G64" s="9" t="s">
        <v>832</v>
      </c>
      <c r="H64" s="47">
        <v>44658</v>
      </c>
      <c r="I64" s="11" t="s">
        <v>487</v>
      </c>
    </row>
    <row r="65" spans="1:9" x14ac:dyDescent="0.3">
      <c r="A65" s="8">
        <f>IF(B65&lt;&gt;"",ROWS($B$6:B65),"")</f>
        <v>60</v>
      </c>
      <c r="B65" s="1" t="s">
        <v>194</v>
      </c>
      <c r="C65" s="1" t="s">
        <v>194</v>
      </c>
      <c r="D65" s="1" t="s">
        <v>34</v>
      </c>
      <c r="E65" s="21">
        <v>436</v>
      </c>
      <c r="F65" s="9">
        <v>158</v>
      </c>
      <c r="G65" s="9">
        <v>2</v>
      </c>
      <c r="H65" s="47">
        <v>44596</v>
      </c>
      <c r="I65" s="11" t="s">
        <v>83</v>
      </c>
    </row>
    <row r="66" spans="1:9" x14ac:dyDescent="0.3">
      <c r="A66" s="8">
        <f>IF(B66&lt;&gt;"",ROWS($B$6:B66),"")</f>
        <v>61</v>
      </c>
      <c r="B66" s="1" t="s">
        <v>247</v>
      </c>
      <c r="C66" s="1" t="s">
        <v>247</v>
      </c>
      <c r="D66" s="1" t="s">
        <v>248</v>
      </c>
      <c r="E66" s="21">
        <v>411.26</v>
      </c>
      <c r="F66" s="9">
        <v>76</v>
      </c>
      <c r="G66" s="9" t="s">
        <v>832</v>
      </c>
      <c r="H66" s="47">
        <v>44631</v>
      </c>
      <c r="I66" s="11" t="s">
        <v>42</v>
      </c>
    </row>
    <row r="67" spans="1:9" x14ac:dyDescent="0.3">
      <c r="A67" s="8">
        <f>IF(B67&lt;&gt;"",ROWS($B$6:B67),"")</f>
        <v>62</v>
      </c>
      <c r="B67" s="1" t="s">
        <v>699</v>
      </c>
      <c r="C67" s="1" t="s">
        <v>700</v>
      </c>
      <c r="D67" s="1" t="s">
        <v>236</v>
      </c>
      <c r="E67" s="21">
        <v>342.37</v>
      </c>
      <c r="F67" s="9">
        <v>62</v>
      </c>
      <c r="G67" s="9" t="s">
        <v>830</v>
      </c>
      <c r="H67" s="47">
        <v>44655</v>
      </c>
      <c r="I67" s="11" t="s">
        <v>105</v>
      </c>
    </row>
    <row r="68" spans="1:9" x14ac:dyDescent="0.3">
      <c r="A68" s="8">
        <f>IF(B68&lt;&gt;"",ROWS($B$6:B68),"")</f>
        <v>63</v>
      </c>
      <c r="B68" s="1" t="s">
        <v>631</v>
      </c>
      <c r="C68" s="1" t="s">
        <v>632</v>
      </c>
      <c r="D68" s="1" t="s">
        <v>582</v>
      </c>
      <c r="E68" s="21">
        <v>325</v>
      </c>
      <c r="F68" s="9">
        <v>83</v>
      </c>
      <c r="G68" s="9" t="s">
        <v>831</v>
      </c>
      <c r="H68" s="47">
        <v>44512</v>
      </c>
      <c r="I68" s="11" t="s">
        <v>207</v>
      </c>
    </row>
    <row r="69" spans="1:9" x14ac:dyDescent="0.3">
      <c r="A69" s="8">
        <f>IF(B69&lt;&gt;"",ROWS($B$6:B69),"")</f>
        <v>64</v>
      </c>
      <c r="B69" s="1" t="s">
        <v>721</v>
      </c>
      <c r="C69" s="1" t="s">
        <v>722</v>
      </c>
      <c r="D69" s="1" t="s">
        <v>723</v>
      </c>
      <c r="E69" s="21">
        <v>263.14999999999998</v>
      </c>
      <c r="F69" s="9">
        <v>58</v>
      </c>
      <c r="G69" s="9">
        <v>2</v>
      </c>
      <c r="H69" s="47">
        <v>44655</v>
      </c>
      <c r="I69" s="11" t="s">
        <v>105</v>
      </c>
    </row>
    <row r="70" spans="1:9" x14ac:dyDescent="0.3">
      <c r="A70" s="8">
        <f>IF(B70&lt;&gt;"",ROWS($B$6:B70),"")</f>
        <v>65</v>
      </c>
      <c r="B70" s="1" t="s">
        <v>522</v>
      </c>
      <c r="C70" s="1" t="s">
        <v>523</v>
      </c>
      <c r="D70" s="1" t="s">
        <v>486</v>
      </c>
      <c r="E70" s="21">
        <v>261</v>
      </c>
      <c r="F70" s="9">
        <v>71</v>
      </c>
      <c r="G70" s="9">
        <v>1</v>
      </c>
      <c r="H70" s="47">
        <v>42654</v>
      </c>
      <c r="I70" s="11" t="s">
        <v>377</v>
      </c>
    </row>
    <row r="71" spans="1:9" x14ac:dyDescent="0.3">
      <c r="A71" s="8">
        <f>IF(B71&lt;&gt;"",ROWS($B$6:B71),"")</f>
        <v>66</v>
      </c>
      <c r="B71" s="1" t="s">
        <v>549</v>
      </c>
      <c r="C71" s="1" t="s">
        <v>550</v>
      </c>
      <c r="D71" s="1" t="s">
        <v>551</v>
      </c>
      <c r="E71" s="21">
        <v>258</v>
      </c>
      <c r="F71" s="9">
        <v>95</v>
      </c>
      <c r="G71" s="9" t="s">
        <v>832</v>
      </c>
      <c r="H71" s="47">
        <v>44114</v>
      </c>
      <c r="I71" s="11" t="s">
        <v>377</v>
      </c>
    </row>
    <row r="72" spans="1:9" x14ac:dyDescent="0.3">
      <c r="A72" s="8">
        <f>IF(B72&lt;&gt;"",ROWS($B$6:B72),"")</f>
        <v>67</v>
      </c>
      <c r="B72" s="1" t="s">
        <v>747</v>
      </c>
      <c r="C72" s="1" t="s">
        <v>748</v>
      </c>
      <c r="D72" s="1" t="s">
        <v>749</v>
      </c>
      <c r="E72" s="21">
        <v>245</v>
      </c>
      <c r="F72" s="9">
        <v>41</v>
      </c>
      <c r="G72" s="9">
        <v>2</v>
      </c>
      <c r="H72" s="47">
        <v>44652</v>
      </c>
      <c r="I72" s="11" t="s">
        <v>529</v>
      </c>
    </row>
    <row r="73" spans="1:9" x14ac:dyDescent="0.3">
      <c r="A73" s="8">
        <f>IF(B73&lt;&gt;"",ROWS($B$6:B73),"")</f>
        <v>68</v>
      </c>
      <c r="B73" s="1" t="s">
        <v>251</v>
      </c>
      <c r="C73" s="1" t="s">
        <v>252</v>
      </c>
      <c r="D73" s="1" t="s">
        <v>28</v>
      </c>
      <c r="E73" s="21">
        <v>234.75</v>
      </c>
      <c r="F73" s="9">
        <v>43</v>
      </c>
      <c r="G73" s="9" t="s">
        <v>832</v>
      </c>
      <c r="H73" s="47">
        <v>44617</v>
      </c>
      <c r="I73" s="11" t="s">
        <v>53</v>
      </c>
    </row>
    <row r="74" spans="1:9" x14ac:dyDescent="0.3">
      <c r="A74" s="8">
        <f>IF(B74&lt;&gt;"",ROWS($B$6:B74),"")</f>
        <v>69</v>
      </c>
      <c r="B74" s="1" t="s">
        <v>588</v>
      </c>
      <c r="C74" s="1" t="s">
        <v>589</v>
      </c>
      <c r="D74" s="1" t="s">
        <v>226</v>
      </c>
      <c r="E74" s="21">
        <v>231</v>
      </c>
      <c r="F74" s="9">
        <v>70</v>
      </c>
      <c r="G74" s="9" t="s">
        <v>831</v>
      </c>
      <c r="H74" s="47">
        <v>44624</v>
      </c>
      <c r="I74" s="11" t="s">
        <v>322</v>
      </c>
    </row>
    <row r="75" spans="1:9" x14ac:dyDescent="0.3">
      <c r="A75" s="8">
        <f>IF(B75&lt;&gt;"",ROWS($B$6:B75),"")</f>
        <v>70</v>
      </c>
      <c r="B75" s="1" t="s">
        <v>718</v>
      </c>
      <c r="C75" s="1" t="s">
        <v>719</v>
      </c>
      <c r="D75" s="1" t="s">
        <v>720</v>
      </c>
      <c r="E75" s="21">
        <v>184</v>
      </c>
      <c r="F75" s="9">
        <v>36</v>
      </c>
      <c r="G75" s="9">
        <v>2</v>
      </c>
      <c r="H75" s="47">
        <v>44638</v>
      </c>
      <c r="I75" s="11" t="s">
        <v>529</v>
      </c>
    </row>
    <row r="76" spans="1:9" x14ac:dyDescent="0.3">
      <c r="A76" s="8">
        <f>IF(B76&lt;&gt;"",ROWS($B$6:B76),"")</f>
        <v>71</v>
      </c>
      <c r="B76" s="1" t="s">
        <v>178</v>
      </c>
      <c r="C76" s="1" t="s">
        <v>178</v>
      </c>
      <c r="D76" s="1" t="s">
        <v>179</v>
      </c>
      <c r="E76" s="21">
        <v>183</v>
      </c>
      <c r="F76" s="9">
        <v>52</v>
      </c>
      <c r="G76" s="9">
        <v>2</v>
      </c>
      <c r="H76" s="47">
        <v>44574</v>
      </c>
      <c r="I76" s="11" t="s">
        <v>83</v>
      </c>
    </row>
    <row r="77" spans="1:9" x14ac:dyDescent="0.3">
      <c r="A77" s="8">
        <f>IF(B77&lt;&gt;"",ROWS($B$6:B77),"")</f>
        <v>72</v>
      </c>
      <c r="B77" s="1" t="s">
        <v>512</v>
      </c>
      <c r="C77" s="1" t="s">
        <v>513</v>
      </c>
      <c r="D77" s="1" t="s">
        <v>514</v>
      </c>
      <c r="E77" s="21">
        <v>150</v>
      </c>
      <c r="F77" s="9">
        <v>30</v>
      </c>
      <c r="G77" s="9">
        <v>1</v>
      </c>
      <c r="H77" s="47">
        <v>44431</v>
      </c>
      <c r="I77" s="11" t="s">
        <v>377</v>
      </c>
    </row>
    <row r="78" spans="1:9" x14ac:dyDescent="0.3">
      <c r="A78" s="8">
        <f>IF(B78&lt;&gt;"",ROWS($B$6:B78),"")</f>
        <v>73</v>
      </c>
      <c r="B78" s="1" t="s">
        <v>528</v>
      </c>
      <c r="C78" s="1" t="s">
        <v>528</v>
      </c>
      <c r="D78" s="1" t="s">
        <v>34</v>
      </c>
      <c r="E78" s="21">
        <v>131.11999999999898</v>
      </c>
      <c r="F78" s="9">
        <v>24</v>
      </c>
      <c r="G78" s="9" t="s">
        <v>832</v>
      </c>
      <c r="H78" s="47">
        <v>44519</v>
      </c>
      <c r="I78" s="11" t="s">
        <v>529</v>
      </c>
    </row>
    <row r="79" spans="1:9" x14ac:dyDescent="0.3">
      <c r="A79" s="8">
        <f>IF(B79&lt;&gt;"",ROWS($B$6:B79),"")</f>
        <v>74</v>
      </c>
      <c r="B79" s="1" t="s">
        <v>460</v>
      </c>
      <c r="C79" s="1" t="s">
        <v>460</v>
      </c>
      <c r="D79" s="1" t="s">
        <v>34</v>
      </c>
      <c r="E79" s="21">
        <v>122</v>
      </c>
      <c r="F79" s="9">
        <v>20</v>
      </c>
      <c r="G79" s="9">
        <v>2</v>
      </c>
      <c r="H79" s="47">
        <v>44631</v>
      </c>
      <c r="I79" s="11" t="s">
        <v>461</v>
      </c>
    </row>
    <row r="80" spans="1:9" x14ac:dyDescent="0.3">
      <c r="A80" s="8">
        <f>IF(B80&lt;&gt;"",ROWS($B$6:B80),"")</f>
        <v>75</v>
      </c>
      <c r="B80" s="1" t="s">
        <v>340</v>
      </c>
      <c r="C80" s="1" t="s">
        <v>341</v>
      </c>
      <c r="D80" s="1" t="s">
        <v>28</v>
      </c>
      <c r="E80" s="21">
        <v>118.05999999999949</v>
      </c>
      <c r="F80" s="9">
        <v>36</v>
      </c>
      <c r="G80" s="9" t="s">
        <v>831</v>
      </c>
      <c r="H80" s="47">
        <v>44617</v>
      </c>
      <c r="I80" s="11" t="s">
        <v>29</v>
      </c>
    </row>
    <row r="81" spans="1:9" x14ac:dyDescent="0.3">
      <c r="A81" s="8">
        <f>IF(B81&lt;&gt;"",ROWS($B$6:B81),"")</f>
        <v>76</v>
      </c>
      <c r="B81" s="1" t="s">
        <v>628</v>
      </c>
      <c r="C81" s="1" t="s">
        <v>629</v>
      </c>
      <c r="D81" s="1" t="s">
        <v>630</v>
      </c>
      <c r="E81" s="21">
        <v>115</v>
      </c>
      <c r="F81" s="9">
        <v>23</v>
      </c>
      <c r="G81" s="9">
        <v>1</v>
      </c>
      <c r="H81" s="47">
        <v>43435</v>
      </c>
      <c r="I81" s="11" t="s">
        <v>377</v>
      </c>
    </row>
    <row r="82" spans="1:9" x14ac:dyDescent="0.3">
      <c r="A82" s="8">
        <f>IF(B82&lt;&gt;"",ROWS($B$6:B82),"")</f>
        <v>77</v>
      </c>
      <c r="B82" s="1" t="s">
        <v>689</v>
      </c>
      <c r="C82" s="1" t="s">
        <v>690</v>
      </c>
      <c r="D82" s="1" t="s">
        <v>166</v>
      </c>
      <c r="E82" s="21">
        <v>114</v>
      </c>
      <c r="F82" s="9">
        <v>57</v>
      </c>
      <c r="G82" s="9">
        <v>1</v>
      </c>
      <c r="H82" s="47">
        <v>42301</v>
      </c>
      <c r="I82" s="11" t="s">
        <v>377</v>
      </c>
    </row>
    <row r="83" spans="1:9" x14ac:dyDescent="0.3">
      <c r="A83" s="8">
        <f>IF(B83&lt;&gt;"",ROWS($B$6:B83),"")</f>
        <v>78</v>
      </c>
      <c r="B83" s="1" t="s">
        <v>776</v>
      </c>
      <c r="C83" s="1" t="s">
        <v>776</v>
      </c>
      <c r="D83" s="1" t="s">
        <v>777</v>
      </c>
      <c r="E83" s="21">
        <v>101.5</v>
      </c>
      <c r="F83" s="9">
        <v>30</v>
      </c>
      <c r="G83" s="9">
        <v>1</v>
      </c>
      <c r="H83" s="47">
        <v>43560</v>
      </c>
      <c r="I83" s="11" t="s">
        <v>105</v>
      </c>
    </row>
    <row r="84" spans="1:9" x14ac:dyDescent="0.3">
      <c r="A84" s="8">
        <f>IF(B84&lt;&gt;"",ROWS($B$6:B84),"")</f>
        <v>79</v>
      </c>
      <c r="B84" s="1" t="s">
        <v>763</v>
      </c>
      <c r="C84" s="1" t="s">
        <v>763</v>
      </c>
      <c r="D84" s="1" t="s">
        <v>34</v>
      </c>
      <c r="E84" s="21">
        <v>99</v>
      </c>
      <c r="F84" s="9">
        <v>33</v>
      </c>
      <c r="G84" s="9">
        <v>1</v>
      </c>
      <c r="H84" s="47">
        <v>43574</v>
      </c>
      <c r="I84" s="11" t="s">
        <v>105</v>
      </c>
    </row>
    <row r="85" spans="1:9" x14ac:dyDescent="0.3">
      <c r="A85" s="8">
        <f>IF(B85&lt;&gt;"",ROWS($B$6:B85),"")</f>
        <v>80</v>
      </c>
      <c r="B85" s="1" t="s">
        <v>791</v>
      </c>
      <c r="C85" s="1" t="s">
        <v>792</v>
      </c>
      <c r="D85" s="1" t="s">
        <v>226</v>
      </c>
      <c r="E85" s="21">
        <v>80</v>
      </c>
      <c r="F85" s="9">
        <v>16</v>
      </c>
      <c r="G85" s="9" t="s">
        <v>832</v>
      </c>
      <c r="H85" s="47">
        <v>43189</v>
      </c>
      <c r="I85" s="11" t="s">
        <v>105</v>
      </c>
    </row>
    <row r="86" spans="1:9" x14ac:dyDescent="0.3">
      <c r="A86" s="8">
        <f>IF(B86&lt;&gt;"",ROWS($B$6:B86),"")</f>
        <v>81</v>
      </c>
      <c r="B86" s="1" t="s">
        <v>712</v>
      </c>
      <c r="C86" s="1" t="s">
        <v>712</v>
      </c>
      <c r="D86" s="1" t="s">
        <v>226</v>
      </c>
      <c r="E86" s="21">
        <v>76</v>
      </c>
      <c r="F86" s="9">
        <v>14</v>
      </c>
      <c r="G86" s="9" t="s">
        <v>831</v>
      </c>
      <c r="H86" s="47">
        <v>44484</v>
      </c>
      <c r="I86" s="11" t="s">
        <v>95</v>
      </c>
    </row>
    <row r="87" spans="1:9" x14ac:dyDescent="0.3">
      <c r="A87" s="8">
        <f>IF(B87&lt;&gt;"",ROWS($B$6:B87),"")</f>
        <v>82</v>
      </c>
      <c r="B87" s="1" t="s">
        <v>127</v>
      </c>
      <c r="C87" s="1" t="s">
        <v>128</v>
      </c>
      <c r="D87" s="1" t="s">
        <v>28</v>
      </c>
      <c r="E87" s="21">
        <v>69.649999999994179</v>
      </c>
      <c r="F87" s="9">
        <v>14</v>
      </c>
      <c r="G87" s="9" t="s">
        <v>831</v>
      </c>
      <c r="H87" s="47">
        <v>44603</v>
      </c>
      <c r="I87" s="11" t="s">
        <v>29</v>
      </c>
    </row>
    <row r="88" spans="1:9" x14ac:dyDescent="0.3">
      <c r="A88" s="8">
        <f>IF(B88&lt;&gt;"",ROWS($B$6:B88),"")</f>
        <v>83</v>
      </c>
      <c r="B88" s="1" t="s">
        <v>728</v>
      </c>
      <c r="C88" s="1" t="s">
        <v>729</v>
      </c>
      <c r="D88" s="1" t="s">
        <v>730</v>
      </c>
      <c r="E88" s="21">
        <v>65</v>
      </c>
      <c r="F88" s="9">
        <v>12</v>
      </c>
      <c r="G88" s="9" t="s">
        <v>832</v>
      </c>
      <c r="H88" s="47">
        <v>44606</v>
      </c>
      <c r="I88" s="11" t="s">
        <v>615</v>
      </c>
    </row>
    <row r="89" spans="1:9" x14ac:dyDescent="0.3">
      <c r="A89" s="8">
        <f>IF(B89&lt;&gt;"",ROWS($B$6:B89),"")</f>
        <v>84</v>
      </c>
      <c r="B89" s="1" t="s">
        <v>493</v>
      </c>
      <c r="C89" s="1" t="s">
        <v>494</v>
      </c>
      <c r="D89" s="1" t="s">
        <v>495</v>
      </c>
      <c r="E89" s="21">
        <v>64</v>
      </c>
      <c r="F89" s="9">
        <v>33</v>
      </c>
      <c r="G89" s="9">
        <v>1</v>
      </c>
      <c r="H89" s="47">
        <v>44493</v>
      </c>
      <c r="I89" s="11" t="s">
        <v>377</v>
      </c>
    </row>
    <row r="90" spans="1:9" x14ac:dyDescent="0.3">
      <c r="A90" s="8">
        <f>IF(B90&lt;&gt;"",ROWS($B$6:B90),"")</f>
        <v>85</v>
      </c>
      <c r="B90" s="1" t="s">
        <v>667</v>
      </c>
      <c r="C90" s="1" t="s">
        <v>668</v>
      </c>
      <c r="D90" s="1" t="s">
        <v>28</v>
      </c>
      <c r="E90" s="21">
        <v>60.7</v>
      </c>
      <c r="F90" s="9">
        <v>11</v>
      </c>
      <c r="G90" s="9" t="s">
        <v>832</v>
      </c>
      <c r="H90" s="47">
        <v>44456</v>
      </c>
      <c r="I90" s="11" t="s">
        <v>53</v>
      </c>
    </row>
    <row r="91" spans="1:9" x14ac:dyDescent="0.3">
      <c r="A91" s="8">
        <f>IF(B91&lt;&gt;"",ROWS($B$6:B91),"")</f>
        <v>86</v>
      </c>
      <c r="B91" s="1" t="s">
        <v>800</v>
      </c>
      <c r="C91" s="1" t="s">
        <v>801</v>
      </c>
      <c r="D91" s="1" t="s">
        <v>802</v>
      </c>
      <c r="E91" s="21">
        <v>45.5</v>
      </c>
      <c r="F91" s="9">
        <v>9</v>
      </c>
      <c r="G91" s="9" t="s">
        <v>832</v>
      </c>
      <c r="H91" s="47">
        <v>42832</v>
      </c>
      <c r="I91" s="11" t="s">
        <v>105</v>
      </c>
    </row>
    <row r="92" spans="1:9" x14ac:dyDescent="0.3">
      <c r="A92" s="8">
        <f>IF(B92&lt;&gt;"",ROWS($B$6:B92),"")</f>
        <v>87</v>
      </c>
      <c r="B92" s="1" t="s">
        <v>125</v>
      </c>
      <c r="C92" s="1" t="s">
        <v>126</v>
      </c>
      <c r="D92" s="1" t="s">
        <v>28</v>
      </c>
      <c r="E92" s="21">
        <v>42</v>
      </c>
      <c r="F92" s="9">
        <v>10</v>
      </c>
      <c r="G92" s="9" t="s">
        <v>832</v>
      </c>
      <c r="H92" s="47">
        <v>44526</v>
      </c>
      <c r="I92" s="11" t="s">
        <v>29</v>
      </c>
    </row>
    <row r="93" spans="1:9" x14ac:dyDescent="0.3">
      <c r="A93" s="8">
        <f>IF(B93&lt;&gt;"",ROWS($B$6:B93),"")</f>
        <v>88</v>
      </c>
      <c r="B93" s="1" t="s">
        <v>713</v>
      </c>
      <c r="C93" s="1" t="s">
        <v>714</v>
      </c>
      <c r="D93" s="1" t="s">
        <v>124</v>
      </c>
      <c r="E93" s="21">
        <v>37</v>
      </c>
      <c r="F93" s="9">
        <v>6</v>
      </c>
      <c r="G93" s="9" t="s">
        <v>831</v>
      </c>
      <c r="H93" s="47">
        <v>44606</v>
      </c>
      <c r="I93" s="11" t="s">
        <v>615</v>
      </c>
    </row>
    <row r="94" spans="1:9" x14ac:dyDescent="0.3">
      <c r="A94" s="8">
        <f>IF(B94&lt;&gt;"",ROWS($B$6:B94),"")</f>
        <v>89</v>
      </c>
      <c r="B94" s="1" t="s">
        <v>391</v>
      </c>
      <c r="C94" s="1" t="s">
        <v>392</v>
      </c>
      <c r="D94" s="1" t="s">
        <v>393</v>
      </c>
      <c r="E94" s="21">
        <v>33</v>
      </c>
      <c r="F94" s="9">
        <v>5</v>
      </c>
      <c r="G94" s="9" t="s">
        <v>832</v>
      </c>
      <c r="H94" s="47">
        <v>44512</v>
      </c>
      <c r="I94" s="11" t="s">
        <v>207</v>
      </c>
    </row>
    <row r="95" spans="1:9" x14ac:dyDescent="0.3">
      <c r="A95" s="8">
        <f>IF(B95&lt;&gt;"",ROWS($B$6:B95),"")</f>
        <v>90</v>
      </c>
      <c r="B95" s="1" t="s">
        <v>491</v>
      </c>
      <c r="C95" s="1" t="s">
        <v>492</v>
      </c>
      <c r="D95" s="1" t="s">
        <v>226</v>
      </c>
      <c r="E95" s="21">
        <v>33</v>
      </c>
      <c r="F95" s="9">
        <v>7</v>
      </c>
      <c r="G95" s="9">
        <v>1</v>
      </c>
      <c r="H95" s="47">
        <v>44533</v>
      </c>
      <c r="I95" s="11" t="s">
        <v>167</v>
      </c>
    </row>
    <row r="96" spans="1:9" x14ac:dyDescent="0.3">
      <c r="A96" s="8">
        <f>IF(B96&lt;&gt;"",ROWS($B$6:B96),"")</f>
        <v>91</v>
      </c>
      <c r="B96" s="1" t="s">
        <v>806</v>
      </c>
      <c r="C96" s="1" t="s">
        <v>807</v>
      </c>
      <c r="D96" s="1" t="s">
        <v>124</v>
      </c>
      <c r="E96" s="21">
        <v>30</v>
      </c>
      <c r="F96" s="9">
        <v>6</v>
      </c>
      <c r="G96" s="9" t="s">
        <v>832</v>
      </c>
      <c r="H96" s="47">
        <v>44644</v>
      </c>
      <c r="I96" s="11" t="s">
        <v>105</v>
      </c>
    </row>
    <row r="97" spans="1:9" x14ac:dyDescent="0.3">
      <c r="A97" s="8">
        <f>IF(B97&lt;&gt;"",ROWS($B$6:B97),"")</f>
        <v>92</v>
      </c>
      <c r="B97" s="1" t="s">
        <v>303</v>
      </c>
      <c r="C97" s="1" t="s">
        <v>304</v>
      </c>
      <c r="D97" s="1" t="s">
        <v>28</v>
      </c>
      <c r="E97" s="21">
        <v>25.25</v>
      </c>
      <c r="F97" s="9">
        <v>5</v>
      </c>
      <c r="G97" s="9" t="s">
        <v>831</v>
      </c>
      <c r="H97" s="47">
        <v>44610</v>
      </c>
      <c r="I97" s="11" t="s">
        <v>48</v>
      </c>
    </row>
    <row r="98" spans="1:9" x14ac:dyDescent="0.3">
      <c r="A98" s="8">
        <f>IF(B98&lt;&gt;"",ROWS($B$6:B98),"")</f>
        <v>93</v>
      </c>
      <c r="B98" s="1" t="s">
        <v>344</v>
      </c>
      <c r="C98" s="1" t="s">
        <v>345</v>
      </c>
      <c r="D98" s="1" t="s">
        <v>346</v>
      </c>
      <c r="E98" s="21">
        <v>19.959999999999127</v>
      </c>
      <c r="F98" s="9">
        <v>4</v>
      </c>
      <c r="G98" s="9" t="s">
        <v>831</v>
      </c>
      <c r="H98" s="47">
        <v>44617</v>
      </c>
      <c r="I98" s="11" t="s">
        <v>207</v>
      </c>
    </row>
    <row r="99" spans="1:9" x14ac:dyDescent="0.3">
      <c r="A99" s="8">
        <f>IF(B99&lt;&gt;"",ROWS($B$6:B99),"")</f>
        <v>94</v>
      </c>
      <c r="B99" s="1" t="s">
        <v>745</v>
      </c>
      <c r="C99" s="1" t="s">
        <v>746</v>
      </c>
      <c r="D99" s="1" t="s">
        <v>192</v>
      </c>
      <c r="E99" s="21">
        <v>12</v>
      </c>
      <c r="F99" s="9">
        <v>3</v>
      </c>
      <c r="G99" s="9" t="s">
        <v>832</v>
      </c>
      <c r="H99" s="47">
        <v>44606</v>
      </c>
      <c r="I99" s="11" t="s">
        <v>615</v>
      </c>
    </row>
    <row r="100" spans="1:9" x14ac:dyDescent="0.3">
      <c r="A100" s="8">
        <f>IF(B100&lt;&gt;"",ROWS($B$6:B100),"")</f>
        <v>95</v>
      </c>
      <c r="B100" s="1" t="s">
        <v>808</v>
      </c>
      <c r="C100" s="1" t="s">
        <v>809</v>
      </c>
      <c r="D100" s="1" t="s">
        <v>810</v>
      </c>
      <c r="E100" s="21">
        <v>12</v>
      </c>
      <c r="F100" s="9">
        <v>2</v>
      </c>
      <c r="G100" s="9" t="s">
        <v>832</v>
      </c>
      <c r="H100" s="47">
        <v>44655</v>
      </c>
      <c r="I100" s="11" t="s">
        <v>105</v>
      </c>
    </row>
    <row r="101" spans="1:9" x14ac:dyDescent="0.3">
      <c r="A101" s="8">
        <f>IF(B101&lt;&gt;"",ROWS($B$6:B101),"")</f>
        <v>96</v>
      </c>
      <c r="B101" s="1" t="s">
        <v>815</v>
      </c>
      <c r="C101" s="1" t="s">
        <v>816</v>
      </c>
      <c r="D101" s="1" t="s">
        <v>124</v>
      </c>
      <c r="E101" s="21">
        <v>5</v>
      </c>
      <c r="F101" s="9">
        <v>2</v>
      </c>
      <c r="G101" s="9" t="s">
        <v>832</v>
      </c>
      <c r="H101" s="47">
        <v>44644</v>
      </c>
      <c r="I101" s="11" t="s">
        <v>105</v>
      </c>
    </row>
    <row r="102" spans="1:9" x14ac:dyDescent="0.3">
      <c r="E102" s="19">
        <f>SUBTOTAL(109,Table3_Balandis[Pajamos])</f>
        <v>1511852.5899999999</v>
      </c>
      <c r="F102" s="12">
        <f>SUBTOTAL(109,Table3_Balandis[Žiūrovų skaičius])</f>
        <v>257001</v>
      </c>
    </row>
  </sheetData>
  <pageMargins left="0.75" right="0.75" top="1" bottom="1" header="0.5" footer="0.5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96"/>
  <sheetViews>
    <sheetView topLeftCell="A67" workbookViewId="0">
      <selection activeCell="D83" sqref="D83"/>
    </sheetView>
  </sheetViews>
  <sheetFormatPr defaultRowHeight="14.4" x14ac:dyDescent="0.3"/>
  <cols>
    <col min="1" max="1" width="8.33203125" customWidth="1"/>
    <col min="2" max="3" width="45" customWidth="1"/>
    <col min="4" max="4" width="18" style="41" customWidth="1"/>
    <col min="5" max="7" width="18" customWidth="1"/>
    <col min="8" max="8" width="18" style="45" customWidth="1"/>
    <col min="9" max="9" width="45" customWidth="1"/>
  </cols>
  <sheetData>
    <row r="1" spans="1:9" x14ac:dyDescent="0.3">
      <c r="A1" s="13">
        <f>'2022'!A1</f>
        <v>2022</v>
      </c>
    </row>
    <row r="2" spans="1:9" x14ac:dyDescent="0.3">
      <c r="A2" s="16" t="str">
        <f>'2022'!A2</f>
        <v>Lietuvos kino teatruose rodytų filmų TOP</v>
      </c>
    </row>
    <row r="3" spans="1:9" x14ac:dyDescent="0.3">
      <c r="A3" s="16" t="s">
        <v>17</v>
      </c>
    </row>
    <row r="4" spans="1:9" x14ac:dyDescent="0.3">
      <c r="A4" s="16"/>
    </row>
    <row r="5" spans="1:9" x14ac:dyDescent="0.3">
      <c r="A5" s="5" t="s">
        <v>1</v>
      </c>
      <c r="B5" s="6" t="s">
        <v>2</v>
      </c>
      <c r="C5" s="6" t="s">
        <v>3</v>
      </c>
      <c r="D5" s="6" t="s">
        <v>4</v>
      </c>
      <c r="E5" s="6" t="s">
        <v>5</v>
      </c>
      <c r="F5" s="6" t="s">
        <v>6</v>
      </c>
      <c r="G5" s="6" t="s">
        <v>7</v>
      </c>
      <c r="H5" s="46" t="s">
        <v>8</v>
      </c>
      <c r="I5" s="7" t="s">
        <v>9</v>
      </c>
    </row>
    <row r="6" spans="1:9" x14ac:dyDescent="0.3">
      <c r="A6" s="8">
        <f>IF(B6&lt;&gt;"",ROWS($B$6:B6),"")</f>
        <v>1</v>
      </c>
      <c r="B6" s="1" t="s">
        <v>43</v>
      </c>
      <c r="C6" s="1" t="s">
        <v>44</v>
      </c>
      <c r="D6" s="1" t="s">
        <v>28</v>
      </c>
      <c r="E6" s="21">
        <v>369845.33</v>
      </c>
      <c r="F6" s="9">
        <v>51071</v>
      </c>
      <c r="G6" s="9" t="s">
        <v>846</v>
      </c>
      <c r="H6" s="47">
        <v>44687</v>
      </c>
      <c r="I6" s="11" t="s">
        <v>32</v>
      </c>
    </row>
    <row r="7" spans="1:9" x14ac:dyDescent="0.3">
      <c r="A7" s="8">
        <f>IF(B7&lt;&gt;"",ROWS($B$6:B7),"")</f>
        <v>2</v>
      </c>
      <c r="B7" s="1" t="s">
        <v>54</v>
      </c>
      <c r="C7" s="1" t="s">
        <v>55</v>
      </c>
      <c r="D7" s="1" t="s">
        <v>28</v>
      </c>
      <c r="E7" s="21">
        <v>88574.22</v>
      </c>
      <c r="F7" s="9">
        <v>11900</v>
      </c>
      <c r="G7" s="9" t="s">
        <v>822</v>
      </c>
      <c r="H7" s="47">
        <v>44708</v>
      </c>
      <c r="I7" s="11" t="s">
        <v>48</v>
      </c>
    </row>
    <row r="8" spans="1:9" x14ac:dyDescent="0.3">
      <c r="A8" s="8">
        <f>IF(B8&lt;&gt;"",ROWS($B$6:B8),"")</f>
        <v>3</v>
      </c>
      <c r="B8" s="1" t="s">
        <v>45</v>
      </c>
      <c r="C8" s="1" t="s">
        <v>46</v>
      </c>
      <c r="D8" s="1" t="s">
        <v>47</v>
      </c>
      <c r="E8" s="21">
        <v>86380.98</v>
      </c>
      <c r="F8" s="9">
        <v>16571</v>
      </c>
      <c r="G8" s="9" t="s">
        <v>823</v>
      </c>
      <c r="H8" s="47">
        <v>44652</v>
      </c>
      <c r="I8" s="11" t="s">
        <v>48</v>
      </c>
    </row>
    <row r="9" spans="1:9" x14ac:dyDescent="0.3">
      <c r="A9" s="8">
        <f>IF(B9&lt;&gt;"",ROWS($B$6:B9),"")</f>
        <v>4</v>
      </c>
      <c r="B9" s="1" t="s">
        <v>119</v>
      </c>
      <c r="C9" s="1" t="s">
        <v>120</v>
      </c>
      <c r="D9" s="1" t="s">
        <v>121</v>
      </c>
      <c r="E9" s="21">
        <v>60084</v>
      </c>
      <c r="F9" s="9">
        <v>11057</v>
      </c>
      <c r="G9" s="9" t="s">
        <v>840</v>
      </c>
      <c r="H9" s="47">
        <v>44673</v>
      </c>
      <c r="I9" s="11" t="s">
        <v>83</v>
      </c>
    </row>
    <row r="10" spans="1:9" x14ac:dyDescent="0.3">
      <c r="A10" s="8">
        <f>IF(B10&lt;&gt;"",ROWS($B$6:B10),"")</f>
        <v>5</v>
      </c>
      <c r="B10" s="1" t="s">
        <v>58</v>
      </c>
      <c r="C10" s="1" t="s">
        <v>59</v>
      </c>
      <c r="D10" s="1" t="s">
        <v>60</v>
      </c>
      <c r="E10" s="21">
        <v>58789.45</v>
      </c>
      <c r="F10" s="9">
        <v>9250</v>
      </c>
      <c r="G10" s="9" t="s">
        <v>836</v>
      </c>
      <c r="H10" s="47">
        <v>44666</v>
      </c>
      <c r="I10" s="11" t="s">
        <v>53</v>
      </c>
    </row>
    <row r="11" spans="1:9" x14ac:dyDescent="0.3">
      <c r="A11" s="8">
        <f>IF(B11&lt;&gt;"",ROWS($B$6:B11),"")</f>
        <v>6</v>
      </c>
      <c r="B11" s="1" t="s">
        <v>101</v>
      </c>
      <c r="C11" s="1" t="s">
        <v>101</v>
      </c>
      <c r="D11" s="1" t="s">
        <v>34</v>
      </c>
      <c r="E11" s="21">
        <v>51383.37</v>
      </c>
      <c r="F11" s="9">
        <v>13135</v>
      </c>
      <c r="G11" s="9" t="s">
        <v>824</v>
      </c>
      <c r="H11" s="47">
        <v>44659</v>
      </c>
      <c r="I11" s="11" t="s">
        <v>42</v>
      </c>
    </row>
    <row r="12" spans="1:9" x14ac:dyDescent="0.3">
      <c r="A12" s="8">
        <f>IF(B12&lt;&gt;"",ROWS($B$6:B12),"")</f>
        <v>7</v>
      </c>
      <c r="B12" s="1" t="s">
        <v>90</v>
      </c>
      <c r="C12" s="1" t="s">
        <v>91</v>
      </c>
      <c r="D12" s="1" t="s">
        <v>28</v>
      </c>
      <c r="E12" s="21">
        <v>40820.69</v>
      </c>
      <c r="F12" s="9">
        <v>6547</v>
      </c>
      <c r="G12" s="9" t="s">
        <v>841</v>
      </c>
      <c r="H12" s="47">
        <v>44659</v>
      </c>
      <c r="I12" s="11" t="s">
        <v>48</v>
      </c>
    </row>
    <row r="13" spans="1:9" x14ac:dyDescent="0.3">
      <c r="A13" s="8">
        <f>IF(B13&lt;&gt;"",ROWS($B$6:B13),"")</f>
        <v>8</v>
      </c>
      <c r="B13" s="1" t="s">
        <v>208</v>
      </c>
      <c r="C13" s="1" t="s">
        <v>209</v>
      </c>
      <c r="D13" s="1" t="s">
        <v>210</v>
      </c>
      <c r="E13" s="21">
        <v>37645</v>
      </c>
      <c r="F13" s="9">
        <v>7937</v>
      </c>
      <c r="G13" s="9" t="s">
        <v>824</v>
      </c>
      <c r="H13" s="47">
        <v>44694</v>
      </c>
      <c r="I13" s="11" t="s">
        <v>83</v>
      </c>
    </row>
    <row r="14" spans="1:9" x14ac:dyDescent="0.3">
      <c r="A14" s="8">
        <f>IF(B14&lt;&gt;"",ROWS($B$6:B14),"")</f>
        <v>9</v>
      </c>
      <c r="B14" s="1" t="s">
        <v>79</v>
      </c>
      <c r="C14" s="1" t="s">
        <v>80</v>
      </c>
      <c r="D14" s="1" t="s">
        <v>28</v>
      </c>
      <c r="E14" s="21">
        <v>34843.32</v>
      </c>
      <c r="F14" s="9">
        <v>7001</v>
      </c>
      <c r="G14" s="9" t="s">
        <v>843</v>
      </c>
      <c r="H14" s="47">
        <v>44638</v>
      </c>
      <c r="I14" s="11" t="s">
        <v>29</v>
      </c>
    </row>
    <row r="15" spans="1:9" x14ac:dyDescent="0.3">
      <c r="A15" s="8">
        <f>IF(B15&lt;&gt;"",ROWS($B$6:B15),"")</f>
        <v>10</v>
      </c>
      <c r="B15" s="1" t="s">
        <v>68</v>
      </c>
      <c r="C15" s="1" t="s">
        <v>69</v>
      </c>
      <c r="D15" s="1" t="s">
        <v>28</v>
      </c>
      <c r="E15" s="21">
        <v>33807.47</v>
      </c>
      <c r="F15" s="9">
        <v>6564</v>
      </c>
      <c r="G15" s="9" t="s">
        <v>844</v>
      </c>
      <c r="H15" s="47">
        <v>44631</v>
      </c>
      <c r="I15" s="11" t="s">
        <v>32</v>
      </c>
    </row>
    <row r="16" spans="1:9" x14ac:dyDescent="0.3">
      <c r="A16" s="8">
        <f>IF(B16&lt;&gt;"",ROWS($B$6:B16),"")</f>
        <v>11</v>
      </c>
      <c r="B16" s="1" t="s">
        <v>202</v>
      </c>
      <c r="C16" s="1" t="s">
        <v>203</v>
      </c>
      <c r="D16" s="1" t="s">
        <v>28</v>
      </c>
      <c r="E16" s="21">
        <v>30651</v>
      </c>
      <c r="F16" s="9">
        <v>5342</v>
      </c>
      <c r="G16" s="9" t="s">
        <v>825</v>
      </c>
      <c r="H16" s="47">
        <v>44701</v>
      </c>
      <c r="I16" s="11" t="s">
        <v>83</v>
      </c>
    </row>
    <row r="17" spans="1:9" x14ac:dyDescent="0.3">
      <c r="A17" s="8">
        <f>IF(B17&lt;&gt;"",ROWS($B$6:B17),"")</f>
        <v>12</v>
      </c>
      <c r="B17" s="1" t="s">
        <v>215</v>
      </c>
      <c r="C17" s="1" t="s">
        <v>216</v>
      </c>
      <c r="D17" s="1" t="s">
        <v>217</v>
      </c>
      <c r="E17" s="21">
        <v>26268</v>
      </c>
      <c r="F17" s="9">
        <v>5632</v>
      </c>
      <c r="G17" s="9" t="s">
        <v>842</v>
      </c>
      <c r="H17" s="47">
        <v>44680</v>
      </c>
      <c r="I17" s="11" t="s">
        <v>83</v>
      </c>
    </row>
    <row r="18" spans="1:9" x14ac:dyDescent="0.3">
      <c r="A18" s="8">
        <f>IF(B18&lt;&gt;"",ROWS($B$6:B18),"")</f>
        <v>13</v>
      </c>
      <c r="B18" s="1" t="s">
        <v>297</v>
      </c>
      <c r="C18" s="1" t="s">
        <v>298</v>
      </c>
      <c r="D18" s="1" t="s">
        <v>291</v>
      </c>
      <c r="E18" s="21">
        <v>15585.08</v>
      </c>
      <c r="F18" s="9">
        <v>2656</v>
      </c>
      <c r="G18" s="9" t="s">
        <v>827</v>
      </c>
      <c r="H18" s="47">
        <v>44694</v>
      </c>
      <c r="I18" s="11" t="s">
        <v>42</v>
      </c>
    </row>
    <row r="19" spans="1:9" x14ac:dyDescent="0.3">
      <c r="A19" s="8">
        <f>IF(B19&lt;&gt;"",ROWS($B$6:B19),"")</f>
        <v>14</v>
      </c>
      <c r="B19" s="1" t="s">
        <v>261</v>
      </c>
      <c r="C19" s="1" t="s">
        <v>262</v>
      </c>
      <c r="D19" s="1" t="s">
        <v>28</v>
      </c>
      <c r="E19" s="21">
        <v>13618.18</v>
      </c>
      <c r="F19" s="9">
        <v>2352</v>
      </c>
      <c r="G19" s="9" t="s">
        <v>842</v>
      </c>
      <c r="H19" s="47">
        <v>44680</v>
      </c>
      <c r="I19" s="11" t="s">
        <v>167</v>
      </c>
    </row>
    <row r="20" spans="1:9" x14ac:dyDescent="0.3">
      <c r="A20" s="8">
        <f>IF(B20&lt;&gt;"",ROWS($B$6:B20),"")</f>
        <v>15</v>
      </c>
      <c r="B20" s="1" t="s">
        <v>221</v>
      </c>
      <c r="C20" s="1" t="s">
        <v>222</v>
      </c>
      <c r="D20" s="1" t="s">
        <v>223</v>
      </c>
      <c r="E20" s="21">
        <v>13511.4</v>
      </c>
      <c r="F20" s="9">
        <v>2681</v>
      </c>
      <c r="G20" s="9" t="s">
        <v>822</v>
      </c>
      <c r="H20" s="47">
        <v>44708</v>
      </c>
      <c r="I20" s="11" t="s">
        <v>167</v>
      </c>
    </row>
    <row r="21" spans="1:9" x14ac:dyDescent="0.3">
      <c r="A21" s="8">
        <f>IF(B21&lt;&gt;"",ROWS($B$6:B21),"")</f>
        <v>16</v>
      </c>
      <c r="B21" s="1" t="s">
        <v>160</v>
      </c>
      <c r="C21" s="1" t="s">
        <v>161</v>
      </c>
      <c r="D21" s="1" t="s">
        <v>28</v>
      </c>
      <c r="E21" s="21">
        <v>12745.33</v>
      </c>
      <c r="F21" s="9">
        <v>1984</v>
      </c>
      <c r="G21" s="9" t="s">
        <v>836</v>
      </c>
      <c r="H21" s="47">
        <v>44666</v>
      </c>
      <c r="I21" s="11" t="s">
        <v>29</v>
      </c>
    </row>
    <row r="22" spans="1:9" x14ac:dyDescent="0.3">
      <c r="A22" s="8">
        <f>IF(B22&lt;&gt;"",ROWS($B$6:B22),"")</f>
        <v>17</v>
      </c>
      <c r="B22" s="1" t="s">
        <v>342</v>
      </c>
      <c r="C22" s="1" t="s">
        <v>343</v>
      </c>
      <c r="D22" s="1" t="s">
        <v>239</v>
      </c>
      <c r="E22" s="21">
        <v>9259</v>
      </c>
      <c r="F22" s="9">
        <v>1591</v>
      </c>
      <c r="G22" s="9" t="s">
        <v>834</v>
      </c>
      <c r="H22" s="47">
        <v>44687</v>
      </c>
      <c r="I22" s="11" t="s">
        <v>83</v>
      </c>
    </row>
    <row r="23" spans="1:9" x14ac:dyDescent="0.3">
      <c r="A23" s="8">
        <f>IF(B23&lt;&gt;"",ROWS($B$6:B23),"")</f>
        <v>18</v>
      </c>
      <c r="B23" s="1" t="s">
        <v>289</v>
      </c>
      <c r="C23" s="1" t="s">
        <v>290</v>
      </c>
      <c r="D23" s="1" t="s">
        <v>291</v>
      </c>
      <c r="E23" s="21">
        <v>7753.77</v>
      </c>
      <c r="F23" s="9">
        <v>1329</v>
      </c>
      <c r="G23" s="9" t="s">
        <v>827</v>
      </c>
      <c r="H23" s="47">
        <v>44680</v>
      </c>
      <c r="I23" s="11" t="s">
        <v>29</v>
      </c>
    </row>
    <row r="24" spans="1:9" x14ac:dyDescent="0.3">
      <c r="A24" s="8">
        <f>IF(B24&lt;&gt;"",ROWS($B$6:B24),"")</f>
        <v>19</v>
      </c>
      <c r="B24" s="1" t="s">
        <v>237</v>
      </c>
      <c r="C24" s="1" t="s">
        <v>238</v>
      </c>
      <c r="D24" s="1" t="s">
        <v>239</v>
      </c>
      <c r="E24" s="21">
        <v>6352.93</v>
      </c>
      <c r="F24" s="9">
        <v>1382</v>
      </c>
      <c r="G24" s="9" t="s">
        <v>840</v>
      </c>
      <c r="H24" s="47">
        <v>44673</v>
      </c>
      <c r="I24" s="11" t="s">
        <v>193</v>
      </c>
    </row>
    <row r="25" spans="1:9" x14ac:dyDescent="0.3">
      <c r="A25" s="8">
        <f>IF(B25&lt;&gt;"",ROWS($B$6:B25),"")</f>
        <v>20</v>
      </c>
      <c r="B25" s="1" t="s">
        <v>187</v>
      </c>
      <c r="C25" s="1" t="s">
        <v>188</v>
      </c>
      <c r="D25" s="1" t="s">
        <v>189</v>
      </c>
      <c r="E25" s="21">
        <v>5427</v>
      </c>
      <c r="F25" s="9">
        <v>788</v>
      </c>
      <c r="G25" s="9" t="s">
        <v>826</v>
      </c>
      <c r="H25" s="47">
        <v>44666</v>
      </c>
      <c r="I25" s="11" t="s">
        <v>83</v>
      </c>
    </row>
    <row r="26" spans="1:9" x14ac:dyDescent="0.3">
      <c r="A26" s="8">
        <f>IF(B26&lt;&gt;"",ROWS($B$6:B26),"")</f>
        <v>21</v>
      </c>
      <c r="B26" s="1" t="s">
        <v>407</v>
      </c>
      <c r="C26" s="1" t="s">
        <v>408</v>
      </c>
      <c r="D26" s="1" t="s">
        <v>244</v>
      </c>
      <c r="E26" s="21">
        <v>4954.07</v>
      </c>
      <c r="F26" s="9">
        <v>772</v>
      </c>
      <c r="G26" s="9" t="s">
        <v>842</v>
      </c>
      <c r="H26" s="47">
        <v>44687</v>
      </c>
      <c r="I26" s="11" t="s">
        <v>207</v>
      </c>
    </row>
    <row r="27" spans="1:9" x14ac:dyDescent="0.3">
      <c r="A27" s="8">
        <f>IF(B27&lt;&gt;"",ROWS($B$6:B27),"")</f>
        <v>22</v>
      </c>
      <c r="B27" s="1" t="s">
        <v>245</v>
      </c>
      <c r="C27" s="1" t="s">
        <v>246</v>
      </c>
      <c r="D27" s="1" t="s">
        <v>28</v>
      </c>
      <c r="E27" s="21">
        <v>4733.3999999999996</v>
      </c>
      <c r="F27" s="9">
        <v>835</v>
      </c>
      <c r="G27" s="9" t="s">
        <v>840</v>
      </c>
      <c r="H27" s="47">
        <v>44673</v>
      </c>
      <c r="I27" s="11" t="s">
        <v>42</v>
      </c>
    </row>
    <row r="28" spans="1:9" x14ac:dyDescent="0.3">
      <c r="A28" s="8">
        <f>IF(B28&lt;&gt;"",ROWS($B$6:B28),"")</f>
        <v>23</v>
      </c>
      <c r="B28" s="1" t="s">
        <v>381</v>
      </c>
      <c r="C28" s="1" t="s">
        <v>382</v>
      </c>
      <c r="D28" s="1" t="s">
        <v>383</v>
      </c>
      <c r="E28" s="21">
        <v>4212.5200000000004</v>
      </c>
      <c r="F28" s="9">
        <v>938</v>
      </c>
      <c r="G28" s="9" t="s">
        <v>829</v>
      </c>
      <c r="H28" s="47">
        <v>44694</v>
      </c>
      <c r="I28" s="11" t="s">
        <v>322</v>
      </c>
    </row>
    <row r="29" spans="1:9" x14ac:dyDescent="0.3">
      <c r="A29" s="8">
        <f>IF(B29&lt;&gt;"",ROWS($B$6:B29),"")</f>
        <v>24</v>
      </c>
      <c r="B29" s="1" t="s">
        <v>218</v>
      </c>
      <c r="C29" s="1" t="s">
        <v>219</v>
      </c>
      <c r="D29" s="1" t="s">
        <v>220</v>
      </c>
      <c r="E29" s="21">
        <v>3702.57</v>
      </c>
      <c r="F29" s="9">
        <v>687</v>
      </c>
      <c r="G29" s="9" t="s">
        <v>829</v>
      </c>
      <c r="H29" s="47">
        <v>44655</v>
      </c>
      <c r="I29" s="11" t="s">
        <v>105</v>
      </c>
    </row>
    <row r="30" spans="1:9" x14ac:dyDescent="0.3">
      <c r="A30" s="8">
        <f>IF(B30&lt;&gt;"",ROWS($B$6:B30),"")</f>
        <v>25</v>
      </c>
      <c r="B30" s="1" t="s">
        <v>326</v>
      </c>
      <c r="C30" s="1" t="s">
        <v>327</v>
      </c>
      <c r="D30" s="1" t="s">
        <v>328</v>
      </c>
      <c r="E30" s="21">
        <v>3300</v>
      </c>
      <c r="F30" s="9">
        <v>658</v>
      </c>
      <c r="G30" s="9">
        <v>4</v>
      </c>
      <c r="H30" s="47">
        <v>44673</v>
      </c>
      <c r="I30" s="11" t="s">
        <v>322</v>
      </c>
    </row>
    <row r="31" spans="1:9" x14ac:dyDescent="0.3">
      <c r="A31" s="8">
        <f>IF(B31&lt;&gt;"",ROWS($B$6:B31),"")</f>
        <v>26</v>
      </c>
      <c r="B31" s="1" t="s">
        <v>337</v>
      </c>
      <c r="C31" s="1" t="s">
        <v>338</v>
      </c>
      <c r="D31" s="1" t="s">
        <v>339</v>
      </c>
      <c r="E31" s="21">
        <v>3080.9</v>
      </c>
      <c r="F31" s="9">
        <v>471</v>
      </c>
      <c r="G31" s="9">
        <v>14</v>
      </c>
      <c r="H31" s="47">
        <v>44708</v>
      </c>
      <c r="I31" s="11" t="s">
        <v>177</v>
      </c>
    </row>
    <row r="32" spans="1:9" x14ac:dyDescent="0.3">
      <c r="A32" s="8">
        <f>IF(B32&lt;&gt;"",ROWS($B$6:B32),"")</f>
        <v>27</v>
      </c>
      <c r="B32" s="1" t="s">
        <v>403</v>
      </c>
      <c r="C32" s="1" t="s">
        <v>404</v>
      </c>
      <c r="D32" s="1" t="s">
        <v>321</v>
      </c>
      <c r="E32" s="21">
        <v>2672.5</v>
      </c>
      <c r="F32" s="9">
        <v>498</v>
      </c>
      <c r="G32" s="9" t="s">
        <v>831</v>
      </c>
      <c r="H32" s="47">
        <v>44673</v>
      </c>
      <c r="I32" s="11" t="s">
        <v>95</v>
      </c>
    </row>
    <row r="33" spans="1:9" x14ac:dyDescent="0.3">
      <c r="A33" s="8">
        <f>IF(B33&lt;&gt;"",ROWS($B$6:B33),"")</f>
        <v>28</v>
      </c>
      <c r="B33" s="1" t="s">
        <v>229</v>
      </c>
      <c r="C33" s="1" t="s">
        <v>229</v>
      </c>
      <c r="D33" s="1" t="s">
        <v>34</v>
      </c>
      <c r="E33" s="21">
        <v>2535.25</v>
      </c>
      <c r="F33" s="9">
        <v>495</v>
      </c>
      <c r="G33" s="9" t="s">
        <v>843</v>
      </c>
      <c r="H33" s="47">
        <v>44659</v>
      </c>
      <c r="I33" s="11" t="s">
        <v>105</v>
      </c>
    </row>
    <row r="34" spans="1:9" x14ac:dyDescent="0.3">
      <c r="A34" s="8">
        <f>IF(B34&lt;&gt;"",ROWS($B$6:B34),"")</f>
        <v>29</v>
      </c>
      <c r="B34" s="1" t="s">
        <v>475</v>
      </c>
      <c r="C34" s="1" t="s">
        <v>476</v>
      </c>
      <c r="D34" s="1" t="s">
        <v>477</v>
      </c>
      <c r="E34" s="21">
        <v>2497</v>
      </c>
      <c r="F34" s="9">
        <v>502</v>
      </c>
      <c r="G34" s="9" t="s">
        <v>829</v>
      </c>
      <c r="H34" s="47">
        <v>44694</v>
      </c>
      <c r="I34" s="11" t="s">
        <v>95</v>
      </c>
    </row>
    <row r="35" spans="1:9" x14ac:dyDescent="0.3">
      <c r="A35" s="8">
        <f>IF(B35&lt;&gt;"",ROWS($B$6:B35),"")</f>
        <v>30</v>
      </c>
      <c r="B35" s="1" t="s">
        <v>498</v>
      </c>
      <c r="C35" s="1" t="s">
        <v>499</v>
      </c>
      <c r="D35" s="1" t="s">
        <v>226</v>
      </c>
      <c r="E35" s="21">
        <v>2188.1400000000003</v>
      </c>
      <c r="F35" s="9">
        <v>401</v>
      </c>
      <c r="G35" s="9">
        <v>12</v>
      </c>
      <c r="H35" s="47">
        <v>44701</v>
      </c>
      <c r="I35" s="11" t="s">
        <v>177</v>
      </c>
    </row>
    <row r="36" spans="1:9" x14ac:dyDescent="0.3">
      <c r="A36" s="8">
        <f>IF(B36&lt;&gt;"",ROWS($B$6:B36),"")</f>
        <v>31</v>
      </c>
      <c r="B36" s="1" t="s">
        <v>437</v>
      </c>
      <c r="C36" s="1" t="s">
        <v>437</v>
      </c>
      <c r="D36" s="1" t="s">
        <v>438</v>
      </c>
      <c r="E36" s="21">
        <v>2101.5300000000002</v>
      </c>
      <c r="F36" s="9">
        <v>356</v>
      </c>
      <c r="G36" s="9" t="s">
        <v>827</v>
      </c>
      <c r="H36" s="47">
        <v>44680</v>
      </c>
      <c r="I36" s="11" t="s">
        <v>207</v>
      </c>
    </row>
    <row r="37" spans="1:9" x14ac:dyDescent="0.3">
      <c r="A37" s="8">
        <f>IF(B37&lt;&gt;"",ROWS($B$6:B37),"")</f>
        <v>32</v>
      </c>
      <c r="B37" s="1" t="s">
        <v>273</v>
      </c>
      <c r="C37" s="1" t="s">
        <v>273</v>
      </c>
      <c r="D37" s="1" t="s">
        <v>34</v>
      </c>
      <c r="E37" s="21">
        <v>1946.5</v>
      </c>
      <c r="F37" s="9">
        <v>420</v>
      </c>
      <c r="G37" s="9" t="s">
        <v>832</v>
      </c>
      <c r="H37" s="47">
        <v>44456</v>
      </c>
      <c r="I37" s="11" t="s">
        <v>201</v>
      </c>
    </row>
    <row r="38" spans="1:9" x14ac:dyDescent="0.3">
      <c r="A38" s="8">
        <f>IF(B38&lt;&gt;"",ROWS($B$6:B38),"")</f>
        <v>33</v>
      </c>
      <c r="B38" s="1" t="s">
        <v>270</v>
      </c>
      <c r="C38" s="1" t="s">
        <v>271</v>
      </c>
      <c r="D38" s="1" t="s">
        <v>272</v>
      </c>
      <c r="E38" s="21">
        <v>1869.95</v>
      </c>
      <c r="F38" s="9">
        <v>303</v>
      </c>
      <c r="G38" s="9" t="s">
        <v>829</v>
      </c>
      <c r="H38" s="47">
        <v>44655</v>
      </c>
      <c r="I38" s="11" t="s">
        <v>105</v>
      </c>
    </row>
    <row r="39" spans="1:9" x14ac:dyDescent="0.3">
      <c r="A39" s="8">
        <f>IF(B39&lt;&gt;"",ROWS($B$6:B39),"")</f>
        <v>34</v>
      </c>
      <c r="B39" s="1" t="s">
        <v>111</v>
      </c>
      <c r="C39" s="1" t="s">
        <v>111</v>
      </c>
      <c r="D39" s="1" t="s">
        <v>34</v>
      </c>
      <c r="E39" s="21">
        <v>1461.9500000000116</v>
      </c>
      <c r="F39" s="9">
        <v>281</v>
      </c>
      <c r="G39" s="9" t="s">
        <v>831</v>
      </c>
      <c r="H39" s="47">
        <v>44610</v>
      </c>
      <c r="I39" s="11" t="s">
        <v>112</v>
      </c>
    </row>
    <row r="40" spans="1:9" x14ac:dyDescent="0.3">
      <c r="A40" s="8">
        <f>IF(B40&lt;&gt;"",ROWS($B$6:B40),"")</f>
        <v>35</v>
      </c>
      <c r="B40" s="1" t="s">
        <v>568</v>
      </c>
      <c r="C40" s="1" t="s">
        <v>569</v>
      </c>
      <c r="D40" s="1" t="s">
        <v>570</v>
      </c>
      <c r="E40" s="21">
        <v>1401.2099999999998</v>
      </c>
      <c r="F40" s="9">
        <v>260</v>
      </c>
      <c r="G40" s="9" t="s">
        <v>838</v>
      </c>
      <c r="H40" s="47">
        <v>44694</v>
      </c>
      <c r="I40" s="11" t="s">
        <v>571</v>
      </c>
    </row>
    <row r="41" spans="1:9" x14ac:dyDescent="0.3">
      <c r="A41" s="8">
        <f>IF(B41&lt;&gt;"",ROWS($B$6:B41),"")</f>
        <v>36</v>
      </c>
      <c r="B41" s="1" t="s">
        <v>535</v>
      </c>
      <c r="C41" s="1" t="s">
        <v>536</v>
      </c>
      <c r="D41" s="1" t="s">
        <v>226</v>
      </c>
      <c r="E41" s="21">
        <v>1281</v>
      </c>
      <c r="F41" s="9">
        <v>264</v>
      </c>
      <c r="G41" s="9" t="s">
        <v>828</v>
      </c>
      <c r="H41" s="47">
        <v>44680</v>
      </c>
      <c r="I41" s="11" t="s">
        <v>95</v>
      </c>
    </row>
    <row r="42" spans="1:9" x14ac:dyDescent="0.3">
      <c r="A42" s="8">
        <f>IF(B42&lt;&gt;"",ROWS($B$6:B42),"")</f>
        <v>37</v>
      </c>
      <c r="B42" s="1" t="s">
        <v>518</v>
      </c>
      <c r="C42" s="1" t="s">
        <v>519</v>
      </c>
      <c r="D42" s="1" t="s">
        <v>192</v>
      </c>
      <c r="E42" s="21">
        <v>1144</v>
      </c>
      <c r="F42" s="9">
        <v>449</v>
      </c>
      <c r="G42" s="9" t="s">
        <v>832</v>
      </c>
      <c r="H42" s="47">
        <v>44680</v>
      </c>
      <c r="I42" s="11" t="s">
        <v>487</v>
      </c>
    </row>
    <row r="43" spans="1:9" x14ac:dyDescent="0.3">
      <c r="A43" s="8">
        <f>IF(B43&lt;&gt;"",ROWS($B$6:B43),"")</f>
        <v>38</v>
      </c>
      <c r="B43" s="1" t="s">
        <v>240</v>
      </c>
      <c r="C43" s="1" t="s">
        <v>241</v>
      </c>
      <c r="D43" s="1" t="s">
        <v>28</v>
      </c>
      <c r="E43" s="21">
        <v>1027.5</v>
      </c>
      <c r="F43" s="9">
        <v>320</v>
      </c>
      <c r="G43" s="9" t="s">
        <v>824</v>
      </c>
      <c r="H43" s="47">
        <v>44589</v>
      </c>
      <c r="I43" s="11" t="s">
        <v>95</v>
      </c>
    </row>
    <row r="44" spans="1:9" x14ac:dyDescent="0.3">
      <c r="A44" s="8">
        <f>IF(B44&lt;&gt;"",ROWS($B$6:B44),"")</f>
        <v>39</v>
      </c>
      <c r="B44" s="1" t="s">
        <v>572</v>
      </c>
      <c r="C44" s="1" t="s">
        <v>573</v>
      </c>
      <c r="D44" s="1" t="s">
        <v>226</v>
      </c>
      <c r="E44" s="21">
        <v>826.5</v>
      </c>
      <c r="F44" s="9">
        <v>173</v>
      </c>
      <c r="G44" s="9" t="s">
        <v>831</v>
      </c>
      <c r="H44" s="47">
        <v>44655</v>
      </c>
      <c r="I44" s="11" t="s">
        <v>105</v>
      </c>
    </row>
    <row r="45" spans="1:9" x14ac:dyDescent="0.3">
      <c r="A45" s="8">
        <f>IF(B45&lt;&gt;"",ROWS($B$6:B45),"")</f>
        <v>40</v>
      </c>
      <c r="B45" s="1" t="s">
        <v>636</v>
      </c>
      <c r="C45" s="1" t="s">
        <v>637</v>
      </c>
      <c r="D45" s="1" t="s">
        <v>226</v>
      </c>
      <c r="E45" s="21">
        <v>800</v>
      </c>
      <c r="F45" s="9">
        <v>160</v>
      </c>
      <c r="G45" s="9" t="s">
        <v>832</v>
      </c>
      <c r="H45" s="47">
        <v>43868</v>
      </c>
      <c r="I45" s="11" t="s">
        <v>207</v>
      </c>
    </row>
    <row r="46" spans="1:9" x14ac:dyDescent="0.3">
      <c r="A46" s="8">
        <f>IF(B46&lt;&gt;"",ROWS($B$6:B46),"")</f>
        <v>41</v>
      </c>
      <c r="B46" s="1" t="s">
        <v>512</v>
      </c>
      <c r="C46" s="1" t="s">
        <v>513</v>
      </c>
      <c r="D46" s="1" t="s">
        <v>514</v>
      </c>
      <c r="E46" s="21">
        <v>795</v>
      </c>
      <c r="F46" s="9">
        <v>159</v>
      </c>
      <c r="G46" s="9">
        <v>1</v>
      </c>
      <c r="H46" s="47">
        <v>44431</v>
      </c>
      <c r="I46" s="11" t="s">
        <v>377</v>
      </c>
    </row>
    <row r="47" spans="1:9" x14ac:dyDescent="0.3">
      <c r="A47" s="8">
        <f>IF(B47&lt;&gt;"",ROWS($B$6:B47),"")</f>
        <v>42</v>
      </c>
      <c r="B47" s="1" t="s">
        <v>363</v>
      </c>
      <c r="C47" s="1" t="s">
        <v>363</v>
      </c>
      <c r="D47" s="1" t="s">
        <v>236</v>
      </c>
      <c r="E47" s="21">
        <v>718.5</v>
      </c>
      <c r="F47" s="9">
        <v>136</v>
      </c>
      <c r="G47" s="9" t="s">
        <v>831</v>
      </c>
      <c r="H47" s="47">
        <v>44533</v>
      </c>
      <c r="I47" s="11" t="s">
        <v>95</v>
      </c>
    </row>
    <row r="48" spans="1:9" x14ac:dyDescent="0.3">
      <c r="A48" s="8">
        <f>IF(B48&lt;&gt;"",ROWS($B$6:B48),"")</f>
        <v>43</v>
      </c>
      <c r="B48" s="1" t="s">
        <v>542</v>
      </c>
      <c r="C48" s="1" t="s">
        <v>543</v>
      </c>
      <c r="D48" s="1" t="s">
        <v>226</v>
      </c>
      <c r="E48" s="21">
        <v>686.56999999999994</v>
      </c>
      <c r="F48" s="9">
        <v>146</v>
      </c>
      <c r="G48" s="9" t="s">
        <v>832</v>
      </c>
      <c r="H48" s="47">
        <v>44533</v>
      </c>
      <c r="I48" s="11" t="s">
        <v>42</v>
      </c>
    </row>
    <row r="49" spans="1:9" x14ac:dyDescent="0.3">
      <c r="A49" s="8">
        <f>IF(B49&lt;&gt;"",ROWS($B$6:B49),"")</f>
        <v>44</v>
      </c>
      <c r="B49" s="1" t="s">
        <v>612</v>
      </c>
      <c r="C49" s="1" t="s">
        <v>613</v>
      </c>
      <c r="D49" s="1" t="s">
        <v>614</v>
      </c>
      <c r="E49" s="21">
        <v>679.91000000000008</v>
      </c>
      <c r="F49" s="9">
        <v>141</v>
      </c>
      <c r="G49" s="9" t="s">
        <v>841</v>
      </c>
      <c r="H49" s="47">
        <v>44694</v>
      </c>
      <c r="I49" s="11" t="s">
        <v>615</v>
      </c>
    </row>
    <row r="50" spans="1:9" x14ac:dyDescent="0.3">
      <c r="A50" s="8">
        <f>IF(B50&lt;&gt;"",ROWS($B$6:B50),"")</f>
        <v>45</v>
      </c>
      <c r="B50" s="1" t="s">
        <v>51</v>
      </c>
      <c r="C50" s="1" t="s">
        <v>52</v>
      </c>
      <c r="D50" s="1" t="s">
        <v>28</v>
      </c>
      <c r="E50" s="21">
        <v>670.14</v>
      </c>
      <c r="F50" s="9">
        <v>137</v>
      </c>
      <c r="G50" s="9" t="s">
        <v>831</v>
      </c>
      <c r="H50" s="47">
        <v>44624</v>
      </c>
      <c r="I50" s="11" t="s">
        <v>53</v>
      </c>
    </row>
    <row r="51" spans="1:9" x14ac:dyDescent="0.3">
      <c r="A51" s="8">
        <f>IF(B51&lt;&gt;"",ROWS($B$6:B51),"")</f>
        <v>46</v>
      </c>
      <c r="B51" s="1" t="s">
        <v>420</v>
      </c>
      <c r="C51" s="1" t="s">
        <v>421</v>
      </c>
      <c r="D51" s="1" t="s">
        <v>422</v>
      </c>
      <c r="E51" s="21">
        <v>665</v>
      </c>
      <c r="F51" s="9">
        <v>133</v>
      </c>
      <c r="G51" s="9" t="s">
        <v>832</v>
      </c>
      <c r="H51" s="47">
        <v>44330</v>
      </c>
      <c r="I51" s="11" t="s">
        <v>377</v>
      </c>
    </row>
    <row r="52" spans="1:9" x14ac:dyDescent="0.3">
      <c r="A52" s="8">
        <f>IF(B52&lt;&gt;"",ROWS($B$6:B52),"")</f>
        <v>47</v>
      </c>
      <c r="B52" s="1" t="s">
        <v>626</v>
      </c>
      <c r="C52" s="1" t="s">
        <v>627</v>
      </c>
      <c r="D52" s="1" t="s">
        <v>328</v>
      </c>
      <c r="E52" s="21">
        <v>625.5</v>
      </c>
      <c r="F52" s="9">
        <v>139</v>
      </c>
      <c r="G52" s="9">
        <v>1</v>
      </c>
      <c r="H52" s="47">
        <v>44316</v>
      </c>
      <c r="I52" s="11" t="s">
        <v>105</v>
      </c>
    </row>
    <row r="53" spans="1:9" x14ac:dyDescent="0.3">
      <c r="A53" s="8">
        <f>IF(B53&lt;&gt;"",ROWS($B$6:B53),"")</f>
        <v>48</v>
      </c>
      <c r="B53" s="1" t="s">
        <v>426</v>
      </c>
      <c r="C53" s="1" t="s">
        <v>427</v>
      </c>
      <c r="D53" s="1" t="s">
        <v>428</v>
      </c>
      <c r="E53" s="21">
        <v>574</v>
      </c>
      <c r="F53" s="9">
        <v>108</v>
      </c>
      <c r="G53" s="9" t="s">
        <v>829</v>
      </c>
      <c r="H53" s="47">
        <v>44655</v>
      </c>
      <c r="I53" s="11" t="s">
        <v>105</v>
      </c>
    </row>
    <row r="54" spans="1:9" x14ac:dyDescent="0.3">
      <c r="A54" s="8">
        <f>IF(B54&lt;&gt;"",ROWS($B$6:B54),"")</f>
        <v>49</v>
      </c>
      <c r="B54" s="1" t="s">
        <v>549</v>
      </c>
      <c r="C54" s="1" t="s">
        <v>550</v>
      </c>
      <c r="D54" s="1" t="s">
        <v>551</v>
      </c>
      <c r="E54" s="21">
        <v>566</v>
      </c>
      <c r="F54" s="9">
        <v>235</v>
      </c>
      <c r="G54" s="9" t="s">
        <v>832</v>
      </c>
      <c r="H54" s="47">
        <v>44114</v>
      </c>
      <c r="I54" s="11" t="s">
        <v>377</v>
      </c>
    </row>
    <row r="55" spans="1:9" x14ac:dyDescent="0.3">
      <c r="A55" s="8">
        <f>IF(B55&lt;&gt;"",ROWS($B$6:B55),"")</f>
        <v>50</v>
      </c>
      <c r="B55" s="1" t="s">
        <v>620</v>
      </c>
      <c r="C55" s="1" t="s">
        <v>621</v>
      </c>
      <c r="D55" s="1" t="s">
        <v>622</v>
      </c>
      <c r="E55" s="21">
        <v>508.9</v>
      </c>
      <c r="F55" s="9">
        <v>136</v>
      </c>
      <c r="G55" s="9" t="s">
        <v>843</v>
      </c>
      <c r="H55" s="47">
        <v>44692</v>
      </c>
      <c r="I55" s="11" t="s">
        <v>615</v>
      </c>
    </row>
    <row r="56" spans="1:9" x14ac:dyDescent="0.3">
      <c r="A56" s="8">
        <f>IF(B56&lt;&gt;"",ROWS($B$6:B56),"")</f>
        <v>51</v>
      </c>
      <c r="B56" s="1" t="s">
        <v>281</v>
      </c>
      <c r="C56" s="1" t="s">
        <v>282</v>
      </c>
      <c r="D56" s="1" t="s">
        <v>226</v>
      </c>
      <c r="E56" s="21">
        <v>497</v>
      </c>
      <c r="F56" s="9">
        <v>81</v>
      </c>
      <c r="G56" s="9" t="s">
        <v>831</v>
      </c>
      <c r="H56" s="47">
        <v>44603</v>
      </c>
      <c r="I56" s="11" t="s">
        <v>83</v>
      </c>
    </row>
    <row r="57" spans="1:9" x14ac:dyDescent="0.3">
      <c r="A57" s="8">
        <f>IF(B57&lt;&gt;"",ROWS($B$6:B57),"")</f>
        <v>52</v>
      </c>
      <c r="B57" s="1" t="s">
        <v>132</v>
      </c>
      <c r="C57" s="1" t="s">
        <v>133</v>
      </c>
      <c r="D57" s="1" t="s">
        <v>134</v>
      </c>
      <c r="E57" s="21">
        <v>450.12</v>
      </c>
      <c r="F57" s="9">
        <v>54</v>
      </c>
      <c r="G57" s="9" t="s">
        <v>832</v>
      </c>
      <c r="H57" s="47">
        <v>44603</v>
      </c>
      <c r="I57" s="11" t="s">
        <v>42</v>
      </c>
    </row>
    <row r="58" spans="1:9" x14ac:dyDescent="0.3">
      <c r="A58" s="8">
        <f>IF(B58&lt;&gt;"",ROWS($B$6:B58),"")</f>
        <v>53</v>
      </c>
      <c r="B58" s="1" t="s">
        <v>593</v>
      </c>
      <c r="C58" s="1" t="s">
        <v>594</v>
      </c>
      <c r="D58" s="1" t="s">
        <v>244</v>
      </c>
      <c r="E58" s="21">
        <v>363</v>
      </c>
      <c r="F58" s="9">
        <v>280</v>
      </c>
      <c r="G58" s="9" t="s">
        <v>832</v>
      </c>
      <c r="H58" s="47">
        <v>44707</v>
      </c>
      <c r="I58" s="11" t="s">
        <v>377</v>
      </c>
    </row>
    <row r="59" spans="1:9" x14ac:dyDescent="0.3">
      <c r="A59" s="8">
        <f>IF(B59&lt;&gt;"",ROWS($B$6:B59),"")</f>
        <v>54</v>
      </c>
      <c r="B59" s="1" t="s">
        <v>247</v>
      </c>
      <c r="C59" s="1" t="s">
        <v>247</v>
      </c>
      <c r="D59" s="1" t="s">
        <v>248</v>
      </c>
      <c r="E59" s="21">
        <v>366.06</v>
      </c>
      <c r="F59" s="9">
        <v>92</v>
      </c>
      <c r="G59" s="9" t="s">
        <v>832</v>
      </c>
      <c r="H59" s="47">
        <v>44631</v>
      </c>
      <c r="I59" s="11" t="s">
        <v>42</v>
      </c>
    </row>
    <row r="60" spans="1:9" x14ac:dyDescent="0.3">
      <c r="A60" s="8">
        <f>IF(B60&lt;&gt;"",ROWS($B$6:B60),"")</f>
        <v>55</v>
      </c>
      <c r="B60" s="1" t="s">
        <v>73</v>
      </c>
      <c r="C60" s="1" t="s">
        <v>74</v>
      </c>
      <c r="D60" s="1" t="s">
        <v>28</v>
      </c>
      <c r="E60" s="21">
        <v>350.33</v>
      </c>
      <c r="F60" s="9">
        <v>63</v>
      </c>
      <c r="G60" s="9" t="s">
        <v>832</v>
      </c>
      <c r="H60" s="47">
        <v>44610</v>
      </c>
      <c r="I60" s="11" t="s">
        <v>38</v>
      </c>
    </row>
    <row r="61" spans="1:9" x14ac:dyDescent="0.3">
      <c r="A61" s="8">
        <f>IF(B61&lt;&gt;"",ROWS($B$6:B61),"")</f>
        <v>56</v>
      </c>
      <c r="B61" s="1" t="s">
        <v>372</v>
      </c>
      <c r="C61" s="1" t="s">
        <v>373</v>
      </c>
      <c r="D61" s="1" t="s">
        <v>226</v>
      </c>
      <c r="E61" s="21">
        <v>328</v>
      </c>
      <c r="F61" s="9">
        <v>143</v>
      </c>
      <c r="G61" s="9" t="s">
        <v>831</v>
      </c>
      <c r="H61" s="47">
        <v>44561</v>
      </c>
      <c r="I61" s="11" t="s">
        <v>95</v>
      </c>
    </row>
    <row r="62" spans="1:9" x14ac:dyDescent="0.3">
      <c r="A62" s="8">
        <f>IF(B62&lt;&gt;"",ROWS($B$6:B62),"")</f>
        <v>57</v>
      </c>
      <c r="B62" s="1" t="s">
        <v>671</v>
      </c>
      <c r="C62" s="1" t="s">
        <v>672</v>
      </c>
      <c r="D62" s="1" t="s">
        <v>821</v>
      </c>
      <c r="E62" s="21">
        <v>314</v>
      </c>
      <c r="F62" s="9">
        <v>114</v>
      </c>
      <c r="G62" s="9">
        <v>1</v>
      </c>
      <c r="H62" s="47">
        <v>42988</v>
      </c>
      <c r="I62" s="11" t="s">
        <v>377</v>
      </c>
    </row>
    <row r="63" spans="1:9" x14ac:dyDescent="0.3">
      <c r="A63" s="8">
        <f>IF(B63&lt;&gt;"",ROWS($B$6:B63),"")</f>
        <v>58</v>
      </c>
      <c r="B63" s="1" t="s">
        <v>449</v>
      </c>
      <c r="C63" s="1" t="s">
        <v>450</v>
      </c>
      <c r="D63" s="1" t="s">
        <v>189</v>
      </c>
      <c r="E63" s="21">
        <v>300</v>
      </c>
      <c r="F63" s="9">
        <v>83</v>
      </c>
      <c r="G63" s="9" t="s">
        <v>831</v>
      </c>
      <c r="H63" s="47">
        <v>44617</v>
      </c>
      <c r="I63" s="11" t="s">
        <v>95</v>
      </c>
    </row>
    <row r="64" spans="1:9" x14ac:dyDescent="0.3">
      <c r="A64" s="8">
        <f>IF(B64&lt;&gt;"",ROWS($B$6:B64),"")</f>
        <v>59</v>
      </c>
      <c r="B64" s="1" t="s">
        <v>742</v>
      </c>
      <c r="C64" s="1" t="s">
        <v>743</v>
      </c>
      <c r="D64" s="1" t="s">
        <v>587</v>
      </c>
      <c r="E64" s="21">
        <v>270</v>
      </c>
      <c r="F64" s="9">
        <v>54</v>
      </c>
      <c r="G64" s="9" t="s">
        <v>832</v>
      </c>
      <c r="H64" s="47">
        <v>44350</v>
      </c>
      <c r="I64" s="11" t="s">
        <v>377</v>
      </c>
    </row>
    <row r="65" spans="1:9" x14ac:dyDescent="0.3">
      <c r="A65" s="8">
        <f>IF(B65&lt;&gt;"",ROWS($B$6:B65),"")</f>
        <v>60</v>
      </c>
      <c r="B65" s="1" t="s">
        <v>526</v>
      </c>
      <c r="C65" s="1" t="s">
        <v>527</v>
      </c>
      <c r="D65" s="1" t="s">
        <v>239</v>
      </c>
      <c r="E65" s="21">
        <v>259.5</v>
      </c>
      <c r="F65" s="9">
        <v>50</v>
      </c>
      <c r="G65" s="9" t="s">
        <v>832</v>
      </c>
      <c r="H65" s="47">
        <v>44655</v>
      </c>
      <c r="I65" s="11" t="s">
        <v>105</v>
      </c>
    </row>
    <row r="66" spans="1:9" x14ac:dyDescent="0.3">
      <c r="A66" s="8">
        <f>IF(B66&lt;&gt;"",ROWS($B$6:B66),"")</f>
        <v>61</v>
      </c>
      <c r="B66" s="1" t="s">
        <v>340</v>
      </c>
      <c r="C66" s="1" t="s">
        <v>341</v>
      </c>
      <c r="D66" s="1" t="s">
        <v>28</v>
      </c>
      <c r="E66" s="21">
        <v>248</v>
      </c>
      <c r="F66" s="9">
        <v>56</v>
      </c>
      <c r="G66" s="9" t="s">
        <v>832</v>
      </c>
      <c r="H66" s="47">
        <v>44617</v>
      </c>
      <c r="I66" s="11" t="s">
        <v>29</v>
      </c>
    </row>
    <row r="67" spans="1:9" x14ac:dyDescent="0.3">
      <c r="A67" s="8">
        <f>IF(B67&lt;&gt;"",ROWS($B$6:B67),"")</f>
        <v>62</v>
      </c>
      <c r="B67" s="1" t="s">
        <v>558</v>
      </c>
      <c r="C67" s="1" t="s">
        <v>559</v>
      </c>
      <c r="D67" s="1" t="s">
        <v>236</v>
      </c>
      <c r="E67" s="21">
        <v>234</v>
      </c>
      <c r="F67" s="9">
        <v>104</v>
      </c>
      <c r="G67" s="9" t="s">
        <v>831</v>
      </c>
      <c r="H67" s="47">
        <v>44655</v>
      </c>
      <c r="I67" s="11" t="s">
        <v>105</v>
      </c>
    </row>
    <row r="68" spans="1:9" x14ac:dyDescent="0.3">
      <c r="A68" s="8">
        <f>IF(B68&lt;&gt;"",ROWS($B$6:B68),"")</f>
        <v>63</v>
      </c>
      <c r="B68" s="1" t="s">
        <v>562</v>
      </c>
      <c r="C68" s="1" t="s">
        <v>563</v>
      </c>
      <c r="D68" s="1" t="s">
        <v>564</v>
      </c>
      <c r="E68" s="21">
        <v>214.5</v>
      </c>
      <c r="F68" s="9">
        <v>48</v>
      </c>
      <c r="G68" s="9">
        <v>4</v>
      </c>
      <c r="H68" s="47">
        <v>44655</v>
      </c>
      <c r="I68" s="11" t="s">
        <v>105</v>
      </c>
    </row>
    <row r="69" spans="1:9" x14ac:dyDescent="0.3">
      <c r="A69" s="8">
        <f>IF(B69&lt;&gt;"",ROWS($B$6:B69),"")</f>
        <v>64</v>
      </c>
      <c r="B69" s="1" t="s">
        <v>604</v>
      </c>
      <c r="C69" s="1" t="s">
        <v>604</v>
      </c>
      <c r="D69" s="1" t="s">
        <v>605</v>
      </c>
      <c r="E69" s="21">
        <v>204</v>
      </c>
      <c r="F69" s="9">
        <v>51</v>
      </c>
      <c r="G69" s="9" t="s">
        <v>831</v>
      </c>
      <c r="H69" s="47">
        <v>44655</v>
      </c>
      <c r="I69" s="11" t="s">
        <v>105</v>
      </c>
    </row>
    <row r="70" spans="1:9" x14ac:dyDescent="0.3">
      <c r="A70" s="8">
        <f>IF(B70&lt;&gt;"",ROWS($B$6:B70),"")</f>
        <v>65</v>
      </c>
      <c r="B70" s="1" t="s">
        <v>522</v>
      </c>
      <c r="C70" s="1" t="s">
        <v>523</v>
      </c>
      <c r="D70" s="1" t="s">
        <v>486</v>
      </c>
      <c r="E70" s="21">
        <v>196</v>
      </c>
      <c r="F70" s="9">
        <v>98</v>
      </c>
      <c r="G70" s="9">
        <v>1</v>
      </c>
      <c r="H70" s="47">
        <v>42654</v>
      </c>
      <c r="I70" s="11" t="s">
        <v>377</v>
      </c>
    </row>
    <row r="71" spans="1:9" x14ac:dyDescent="0.3">
      <c r="A71" s="8">
        <f>IF(B71&lt;&gt;"",ROWS($B$6:B71),"")</f>
        <v>66</v>
      </c>
      <c r="B71" s="1" t="s">
        <v>515</v>
      </c>
      <c r="C71" s="1" t="s">
        <v>516</v>
      </c>
      <c r="D71" s="1" t="s">
        <v>517</v>
      </c>
      <c r="E71" s="21">
        <v>179.5</v>
      </c>
      <c r="F71" s="9">
        <v>47</v>
      </c>
      <c r="G71" s="9">
        <v>4</v>
      </c>
      <c r="H71" s="47">
        <v>44655</v>
      </c>
      <c r="I71" s="11" t="s">
        <v>105</v>
      </c>
    </row>
    <row r="72" spans="1:9" x14ac:dyDescent="0.3">
      <c r="A72" s="8">
        <f>IF(B72&lt;&gt;"",ROWS($B$6:B72),"")</f>
        <v>67</v>
      </c>
      <c r="B72" s="1" t="s">
        <v>750</v>
      </c>
      <c r="C72" s="1" t="s">
        <v>751</v>
      </c>
      <c r="D72" s="1" t="s">
        <v>752</v>
      </c>
      <c r="E72" s="21">
        <v>161</v>
      </c>
      <c r="F72" s="9">
        <v>38</v>
      </c>
      <c r="G72" s="9" t="s">
        <v>826</v>
      </c>
      <c r="H72" s="47">
        <v>44693</v>
      </c>
      <c r="I72" s="11" t="s">
        <v>615</v>
      </c>
    </row>
    <row r="73" spans="1:9" x14ac:dyDescent="0.3">
      <c r="A73" s="8">
        <f>IF(B73&lt;&gt;"",ROWS($B$6:B73),"")</f>
        <v>68</v>
      </c>
      <c r="B73" s="1" t="s">
        <v>493</v>
      </c>
      <c r="C73" s="1" t="s">
        <v>494</v>
      </c>
      <c r="D73" s="1" t="s">
        <v>495</v>
      </c>
      <c r="E73" s="21">
        <v>156</v>
      </c>
      <c r="F73" s="9">
        <v>79</v>
      </c>
      <c r="G73" s="9">
        <v>1</v>
      </c>
      <c r="H73" s="47">
        <v>44493</v>
      </c>
      <c r="I73" s="11" t="s">
        <v>377</v>
      </c>
    </row>
    <row r="74" spans="1:9" x14ac:dyDescent="0.3">
      <c r="A74" s="8">
        <f>IF(B74&lt;&gt;"",ROWS($B$6:B74),"")</f>
        <v>69</v>
      </c>
      <c r="B74" s="1" t="s">
        <v>704</v>
      </c>
      <c r="C74" s="1" t="s">
        <v>705</v>
      </c>
      <c r="D74" s="1" t="s">
        <v>587</v>
      </c>
      <c r="E74" s="21">
        <v>149</v>
      </c>
      <c r="F74" s="9">
        <v>31</v>
      </c>
      <c r="G74" s="9">
        <v>3</v>
      </c>
      <c r="H74" s="47">
        <v>44687</v>
      </c>
      <c r="I74" s="11" t="s">
        <v>112</v>
      </c>
    </row>
    <row r="75" spans="1:9" x14ac:dyDescent="0.3">
      <c r="A75" s="8">
        <f>IF(B75&lt;&gt;"",ROWS($B$6:B75),"")</f>
        <v>70</v>
      </c>
      <c r="B75" s="1" t="s">
        <v>137</v>
      </c>
      <c r="C75" s="1" t="s">
        <v>138</v>
      </c>
      <c r="D75" s="1" t="s">
        <v>28</v>
      </c>
      <c r="E75" s="21">
        <v>145.80000000000001</v>
      </c>
      <c r="F75" s="9">
        <v>22</v>
      </c>
      <c r="G75" s="9" t="s">
        <v>832</v>
      </c>
      <c r="H75" s="47">
        <v>44652</v>
      </c>
      <c r="I75" s="11" t="s">
        <v>38</v>
      </c>
    </row>
    <row r="76" spans="1:9" x14ac:dyDescent="0.3">
      <c r="A76" s="8">
        <f>IF(B76&lt;&gt;"",ROWS($B$6:B76),"")</f>
        <v>71</v>
      </c>
      <c r="B76" s="1" t="s">
        <v>507</v>
      </c>
      <c r="C76" s="1" t="s">
        <v>508</v>
      </c>
      <c r="D76" s="1" t="s">
        <v>433</v>
      </c>
      <c r="E76" s="21">
        <v>140</v>
      </c>
      <c r="F76" s="9">
        <v>28</v>
      </c>
      <c r="G76" s="9" t="s">
        <v>832</v>
      </c>
      <c r="H76" s="47">
        <v>44080</v>
      </c>
      <c r="I76" s="11" t="s">
        <v>377</v>
      </c>
    </row>
    <row r="77" spans="1:9" x14ac:dyDescent="0.3">
      <c r="A77" s="8">
        <f>IF(B77&lt;&gt;"",ROWS($B$6:B77),"")</f>
        <v>72</v>
      </c>
      <c r="B77" s="1" t="s">
        <v>721</v>
      </c>
      <c r="C77" s="1" t="s">
        <v>722</v>
      </c>
      <c r="D77" s="1" t="s">
        <v>723</v>
      </c>
      <c r="E77" s="21">
        <v>126</v>
      </c>
      <c r="F77" s="9">
        <v>63</v>
      </c>
      <c r="G77" s="9" t="s">
        <v>832</v>
      </c>
      <c r="H77" s="47">
        <v>44655</v>
      </c>
      <c r="I77" s="11" t="s">
        <v>105</v>
      </c>
    </row>
    <row r="78" spans="1:9" x14ac:dyDescent="0.3">
      <c r="A78" s="8">
        <f>IF(B78&lt;&gt;"",ROWS($B$6:B78),"")</f>
        <v>73</v>
      </c>
      <c r="B78" s="1" t="s">
        <v>724</v>
      </c>
      <c r="C78" s="1" t="s">
        <v>725</v>
      </c>
      <c r="D78" s="1" t="s">
        <v>582</v>
      </c>
      <c r="E78" s="21">
        <v>113</v>
      </c>
      <c r="F78" s="9">
        <v>24</v>
      </c>
      <c r="G78" s="9" t="s">
        <v>832</v>
      </c>
      <c r="H78" s="47">
        <v>44476</v>
      </c>
      <c r="I78" s="11" t="s">
        <v>95</v>
      </c>
    </row>
    <row r="79" spans="1:9" x14ac:dyDescent="0.3">
      <c r="A79" s="8">
        <f>IF(B79&lt;&gt;"",ROWS($B$6:B79),"")</f>
        <v>74</v>
      </c>
      <c r="B79" s="1" t="s">
        <v>224</v>
      </c>
      <c r="C79" s="1" t="s">
        <v>225</v>
      </c>
      <c r="D79" s="1" t="s">
        <v>226</v>
      </c>
      <c r="E79" s="21">
        <v>108</v>
      </c>
      <c r="F79" s="9">
        <v>36</v>
      </c>
      <c r="G79" s="9">
        <v>1</v>
      </c>
      <c r="H79" s="47">
        <v>44589</v>
      </c>
      <c r="I79" s="11" t="s">
        <v>207</v>
      </c>
    </row>
    <row r="80" spans="1:9" x14ac:dyDescent="0.3">
      <c r="A80" s="8">
        <f>IF(B80&lt;&gt;"",ROWS($B$6:B80),"")</f>
        <v>75</v>
      </c>
      <c r="B80" s="1" t="s">
        <v>460</v>
      </c>
      <c r="C80" s="1" t="s">
        <v>460</v>
      </c>
      <c r="D80" s="1" t="s">
        <v>34</v>
      </c>
      <c r="E80" s="21">
        <v>106.09999999999945</v>
      </c>
      <c r="F80" s="9">
        <v>30</v>
      </c>
      <c r="G80" s="9">
        <v>2</v>
      </c>
      <c r="H80" s="47">
        <v>44631</v>
      </c>
      <c r="I80" s="11" t="s">
        <v>461</v>
      </c>
    </row>
    <row r="81" spans="1:9" x14ac:dyDescent="0.3">
      <c r="A81" s="8">
        <f>IF(B81&lt;&gt;"",ROWS($B$6:B81),"")</f>
        <v>76</v>
      </c>
      <c r="B81" s="1" t="s">
        <v>757</v>
      </c>
      <c r="C81" s="1" t="s">
        <v>758</v>
      </c>
      <c r="D81" s="1" t="s">
        <v>759</v>
      </c>
      <c r="E81" s="21">
        <v>100.25</v>
      </c>
      <c r="F81" s="9">
        <v>20</v>
      </c>
      <c r="G81" s="9">
        <v>1</v>
      </c>
      <c r="H81" s="47">
        <v>43182</v>
      </c>
      <c r="I81" s="11" t="s">
        <v>368</v>
      </c>
    </row>
    <row r="82" spans="1:9" x14ac:dyDescent="0.3">
      <c r="A82" s="8">
        <f>IF(B82&lt;&gt;"",ROWS($B$6:B82),"")</f>
        <v>77</v>
      </c>
      <c r="B82" s="1" t="s">
        <v>787</v>
      </c>
      <c r="C82" s="1" t="s">
        <v>787</v>
      </c>
      <c r="D82" s="1" t="s">
        <v>34</v>
      </c>
      <c r="E82" s="21">
        <v>92</v>
      </c>
      <c r="F82" s="9">
        <v>23</v>
      </c>
      <c r="G82" s="9" t="s">
        <v>832</v>
      </c>
      <c r="H82" s="47">
        <v>43385</v>
      </c>
      <c r="I82" s="11" t="s">
        <v>42</v>
      </c>
    </row>
    <row r="83" spans="1:9" x14ac:dyDescent="0.3">
      <c r="A83" s="8">
        <f>IF(B83&lt;&gt;"",ROWS($B$6:B83),"")</f>
        <v>78</v>
      </c>
      <c r="B83" s="1" t="s">
        <v>642</v>
      </c>
      <c r="C83" s="1" t="s">
        <v>643</v>
      </c>
      <c r="D83" s="1" t="s">
        <v>644</v>
      </c>
      <c r="E83" s="21">
        <v>81</v>
      </c>
      <c r="F83" s="9">
        <v>16</v>
      </c>
      <c r="G83" s="9" t="s">
        <v>831</v>
      </c>
      <c r="H83" s="47">
        <v>44606</v>
      </c>
      <c r="I83" s="11" t="s">
        <v>615</v>
      </c>
    </row>
    <row r="84" spans="1:9" x14ac:dyDescent="0.3">
      <c r="A84" s="8">
        <f>IF(B84&lt;&gt;"",ROWS($B$6:B84),"")</f>
        <v>79</v>
      </c>
      <c r="B84" s="1" t="s">
        <v>715</v>
      </c>
      <c r="C84" s="1" t="s">
        <v>716</v>
      </c>
      <c r="D84" s="1" t="s">
        <v>717</v>
      </c>
      <c r="E84" s="21">
        <v>76</v>
      </c>
      <c r="F84" s="9">
        <v>14</v>
      </c>
      <c r="G84" s="9" t="s">
        <v>832</v>
      </c>
      <c r="H84" s="47">
        <v>44606</v>
      </c>
      <c r="I84" s="11" t="s">
        <v>615</v>
      </c>
    </row>
    <row r="85" spans="1:9" x14ac:dyDescent="0.3">
      <c r="A85" s="8">
        <f>IF(B85&lt;&gt;"",ROWS($B$6:B85),"")</f>
        <v>80</v>
      </c>
      <c r="B85" s="1" t="s">
        <v>411</v>
      </c>
      <c r="C85" s="1" t="s">
        <v>412</v>
      </c>
      <c r="D85" s="1" t="s">
        <v>413</v>
      </c>
      <c r="E85" s="21">
        <v>61</v>
      </c>
      <c r="F85" s="9">
        <v>11</v>
      </c>
      <c r="G85" s="9">
        <v>1</v>
      </c>
      <c r="H85" s="47">
        <v>44655</v>
      </c>
      <c r="I85" s="11" t="s">
        <v>105</v>
      </c>
    </row>
    <row r="86" spans="1:9" x14ac:dyDescent="0.3">
      <c r="A86" s="8">
        <f>IF(B86&lt;&gt;"",ROWS($B$6:B86),"")</f>
        <v>81</v>
      </c>
      <c r="B86" s="1" t="s">
        <v>726</v>
      </c>
      <c r="C86" s="1" t="s">
        <v>727</v>
      </c>
      <c r="D86" s="1" t="s">
        <v>486</v>
      </c>
      <c r="E86" s="21">
        <v>58.5</v>
      </c>
      <c r="F86" s="9">
        <v>12</v>
      </c>
      <c r="G86" s="9" t="s">
        <v>832</v>
      </c>
      <c r="H86" s="47">
        <v>44606</v>
      </c>
      <c r="I86" s="11" t="s">
        <v>615</v>
      </c>
    </row>
    <row r="87" spans="1:9" x14ac:dyDescent="0.3">
      <c r="A87" s="8">
        <f>IF(B87&lt;&gt;"",ROWS($B$6:B87),"")</f>
        <v>82</v>
      </c>
      <c r="B87" s="1" t="s">
        <v>332</v>
      </c>
      <c r="C87" s="1" t="s">
        <v>333</v>
      </c>
      <c r="D87" s="1" t="s">
        <v>334</v>
      </c>
      <c r="E87" s="21">
        <v>55</v>
      </c>
      <c r="F87" s="9">
        <v>11</v>
      </c>
      <c r="G87" s="9" t="s">
        <v>831</v>
      </c>
      <c r="H87" s="47">
        <v>44652</v>
      </c>
      <c r="I87" s="11" t="s">
        <v>207</v>
      </c>
    </row>
    <row r="88" spans="1:9" x14ac:dyDescent="0.3">
      <c r="A88" s="8">
        <f>IF(B88&lt;&gt;"",ROWS($B$6:B88),"")</f>
        <v>83</v>
      </c>
      <c r="B88" s="1" t="s">
        <v>391</v>
      </c>
      <c r="C88" s="1" t="s">
        <v>392</v>
      </c>
      <c r="D88" s="1" t="s">
        <v>393</v>
      </c>
      <c r="E88" s="21">
        <v>52</v>
      </c>
      <c r="F88" s="9">
        <v>10</v>
      </c>
      <c r="G88" s="9" t="s">
        <v>832</v>
      </c>
      <c r="H88" s="47">
        <v>44512</v>
      </c>
      <c r="I88" s="11" t="s">
        <v>207</v>
      </c>
    </row>
    <row r="89" spans="1:9" x14ac:dyDescent="0.3">
      <c r="A89" s="8">
        <f>IF(B89&lt;&gt;"",ROWS($B$6:B89),"")</f>
        <v>84</v>
      </c>
      <c r="B89" s="1" t="s">
        <v>528</v>
      </c>
      <c r="C89" s="1" t="s">
        <v>528</v>
      </c>
      <c r="D89" s="1" t="s">
        <v>34</v>
      </c>
      <c r="E89" s="21">
        <v>50</v>
      </c>
      <c r="F89" s="9">
        <v>10</v>
      </c>
      <c r="G89" s="9" t="s">
        <v>832</v>
      </c>
      <c r="H89" s="47">
        <v>44519</v>
      </c>
      <c r="I89" s="11" t="s">
        <v>529</v>
      </c>
    </row>
    <row r="90" spans="1:9" x14ac:dyDescent="0.3">
      <c r="A90" s="8">
        <f>IF(B90&lt;&gt;"",ROWS($B$6:B90),"")</f>
        <v>85</v>
      </c>
      <c r="B90" s="1" t="s">
        <v>699</v>
      </c>
      <c r="C90" s="1" t="s">
        <v>700</v>
      </c>
      <c r="D90" s="1" t="s">
        <v>236</v>
      </c>
      <c r="E90" s="21">
        <v>46.5</v>
      </c>
      <c r="F90" s="9">
        <v>10</v>
      </c>
      <c r="G90" s="9">
        <v>2</v>
      </c>
      <c r="H90" s="47">
        <v>44655</v>
      </c>
      <c r="I90" s="11" t="s">
        <v>105</v>
      </c>
    </row>
    <row r="91" spans="1:9" x14ac:dyDescent="0.3">
      <c r="A91" s="8">
        <f>IF(B91&lt;&gt;"",ROWS($B$6:B91),"")</f>
        <v>86</v>
      </c>
      <c r="B91" s="1" t="s">
        <v>623</v>
      </c>
      <c r="C91" s="1" t="s">
        <v>624</v>
      </c>
      <c r="D91" s="1" t="s">
        <v>625</v>
      </c>
      <c r="E91" s="21">
        <v>43</v>
      </c>
      <c r="F91" s="9">
        <v>10</v>
      </c>
      <c r="G91" s="9">
        <v>1</v>
      </c>
      <c r="H91" s="47">
        <v>44655</v>
      </c>
      <c r="I91" s="11" t="s">
        <v>105</v>
      </c>
    </row>
    <row r="92" spans="1:9" x14ac:dyDescent="0.3">
      <c r="A92" s="8">
        <f>IF(B92&lt;&gt;"",ROWS($B$6:B92),"")</f>
        <v>87</v>
      </c>
      <c r="B92" s="1" t="s">
        <v>578</v>
      </c>
      <c r="C92" s="1" t="s">
        <v>579</v>
      </c>
      <c r="D92" s="1" t="s">
        <v>28</v>
      </c>
      <c r="E92" s="21">
        <v>23.5</v>
      </c>
      <c r="F92" s="9">
        <v>7</v>
      </c>
      <c r="G92" s="9">
        <v>1</v>
      </c>
      <c r="H92" s="47">
        <v>44655</v>
      </c>
      <c r="I92" s="11" t="s">
        <v>105</v>
      </c>
    </row>
    <row r="93" spans="1:9" x14ac:dyDescent="0.3">
      <c r="A93" s="8">
        <f>IF(B93&lt;&gt;"",ROWS($B$6:B93),"")</f>
        <v>88</v>
      </c>
      <c r="B93" s="1" t="s">
        <v>292</v>
      </c>
      <c r="C93" s="1" t="s">
        <v>293</v>
      </c>
      <c r="D93" s="1" t="s">
        <v>294</v>
      </c>
      <c r="E93" s="21">
        <v>20.5</v>
      </c>
      <c r="F93" s="9">
        <v>9</v>
      </c>
      <c r="G93" s="9" t="s">
        <v>832</v>
      </c>
      <c r="H93" s="47">
        <v>44645</v>
      </c>
      <c r="I93" s="11" t="s">
        <v>42</v>
      </c>
    </row>
    <row r="94" spans="1:9" x14ac:dyDescent="0.3">
      <c r="A94" s="8">
        <f>IF(B94&lt;&gt;"",ROWS($B$6:B94),"")</f>
        <v>89</v>
      </c>
      <c r="B94" s="1" t="s">
        <v>488</v>
      </c>
      <c r="C94" s="1" t="s">
        <v>489</v>
      </c>
      <c r="D94" s="1" t="s">
        <v>490</v>
      </c>
      <c r="E94" s="21">
        <v>9</v>
      </c>
      <c r="F94" s="9">
        <v>2</v>
      </c>
      <c r="G94" s="9">
        <v>1</v>
      </c>
      <c r="H94" s="47">
        <v>44655</v>
      </c>
      <c r="I94" s="11" t="s">
        <v>105</v>
      </c>
    </row>
    <row r="95" spans="1:9" x14ac:dyDescent="0.3">
      <c r="A95" s="8">
        <f>IF(B95&lt;&gt;"",ROWS($B$6:B95),"")</f>
        <v>90</v>
      </c>
      <c r="B95" s="1" t="s">
        <v>813</v>
      </c>
      <c r="C95" s="1" t="s">
        <v>813</v>
      </c>
      <c r="D95" s="1" t="s">
        <v>814</v>
      </c>
      <c r="E95" s="21">
        <v>6.15</v>
      </c>
      <c r="F95" s="9">
        <v>1</v>
      </c>
      <c r="G95" s="9" t="s">
        <v>832</v>
      </c>
      <c r="H95" s="47">
        <v>44316</v>
      </c>
      <c r="I95" s="11" t="s">
        <v>105</v>
      </c>
    </row>
    <row r="96" spans="1:9" x14ac:dyDescent="0.3">
      <c r="E96" s="19">
        <f>SUBTOTAL(109,Table3_Gegužė[Pajamos])</f>
        <v>1064324.8400000001</v>
      </c>
      <c r="F96" s="12">
        <f>SUBTOTAL(109,Table3_Gegužė[Žiūrovų skaičius])</f>
        <v>179418</v>
      </c>
    </row>
  </sheetData>
  <pageMargins left="0.75" right="0.75" top="1" bottom="1" header="0.5" footer="0.5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89"/>
  <sheetViews>
    <sheetView workbookViewId="0">
      <selection activeCell="C6" sqref="C6"/>
    </sheetView>
  </sheetViews>
  <sheetFormatPr defaultRowHeight="14.4" x14ac:dyDescent="0.3"/>
  <cols>
    <col min="1" max="1" width="8.33203125" customWidth="1"/>
    <col min="2" max="3" width="45" customWidth="1"/>
    <col min="4" max="4" width="18" style="41" customWidth="1"/>
    <col min="5" max="7" width="18" customWidth="1"/>
    <col min="8" max="8" width="18" style="45" customWidth="1"/>
    <col min="9" max="9" width="45" customWidth="1"/>
  </cols>
  <sheetData>
    <row r="1" spans="1:9" x14ac:dyDescent="0.3">
      <c r="A1" s="13">
        <f>'2022'!A1</f>
        <v>2022</v>
      </c>
    </row>
    <row r="2" spans="1:9" x14ac:dyDescent="0.3">
      <c r="A2" s="16" t="str">
        <f>'2022'!A2</f>
        <v>Lietuvos kino teatruose rodytų filmų TOP</v>
      </c>
    </row>
    <row r="3" spans="1:9" x14ac:dyDescent="0.3">
      <c r="A3" s="16" t="s">
        <v>18</v>
      </c>
    </row>
    <row r="4" spans="1:9" x14ac:dyDescent="0.3">
      <c r="A4" s="16"/>
    </row>
    <row r="5" spans="1:9" x14ac:dyDescent="0.3">
      <c r="A5" s="5" t="s">
        <v>1</v>
      </c>
      <c r="B5" s="6" t="s">
        <v>2</v>
      </c>
      <c r="C5" s="6" t="s">
        <v>3</v>
      </c>
      <c r="D5" s="6" t="s">
        <v>4</v>
      </c>
      <c r="E5" s="6" t="s">
        <v>5</v>
      </c>
      <c r="F5" s="6" t="s">
        <v>6</v>
      </c>
      <c r="G5" s="6" t="s">
        <v>7</v>
      </c>
      <c r="H5" s="46" t="s">
        <v>8</v>
      </c>
      <c r="I5" s="7" t="s">
        <v>9</v>
      </c>
    </row>
    <row r="6" spans="1:9" x14ac:dyDescent="0.3">
      <c r="A6" s="8">
        <f>IF(B6&lt;&gt;"",ROWS($B$6:B6),"")</f>
        <v>1</v>
      </c>
      <c r="B6" s="1" t="s">
        <v>88</v>
      </c>
      <c r="C6" s="1" t="s">
        <v>89</v>
      </c>
      <c r="D6" s="1" t="s">
        <v>28</v>
      </c>
      <c r="E6" s="21">
        <v>155357.74</v>
      </c>
      <c r="F6" s="9">
        <v>23948</v>
      </c>
      <c r="G6" s="9">
        <v>28</v>
      </c>
      <c r="H6" s="47">
        <v>44722</v>
      </c>
      <c r="I6" s="11" t="s">
        <v>29</v>
      </c>
    </row>
    <row r="7" spans="1:9" x14ac:dyDescent="0.3">
      <c r="A7" s="8">
        <f>IF(B7&lt;&gt;"",ROWS($B$6:B7),"")</f>
        <v>2</v>
      </c>
      <c r="B7" s="1" t="s">
        <v>54</v>
      </c>
      <c r="C7" s="1" t="s">
        <v>55</v>
      </c>
      <c r="D7" s="1" t="s">
        <v>28</v>
      </c>
      <c r="E7" s="21">
        <v>150772.26999999999</v>
      </c>
      <c r="F7" s="9">
        <v>23751</v>
      </c>
      <c r="G7" s="9" t="s">
        <v>834</v>
      </c>
      <c r="H7" s="47">
        <v>44708</v>
      </c>
      <c r="I7" s="11" t="s">
        <v>48</v>
      </c>
    </row>
    <row r="8" spans="1:9" x14ac:dyDescent="0.3">
      <c r="A8" s="8">
        <f>IF(B8&lt;&gt;"",ROWS($B$6:B8),"")</f>
        <v>3</v>
      </c>
      <c r="B8" s="1" t="s">
        <v>61</v>
      </c>
      <c r="C8" s="1" t="s">
        <v>61</v>
      </c>
      <c r="D8" s="1" t="s">
        <v>34</v>
      </c>
      <c r="E8" s="21">
        <v>82437.69</v>
      </c>
      <c r="F8" s="9">
        <v>14012</v>
      </c>
      <c r="G8" s="9" t="s">
        <v>823</v>
      </c>
      <c r="H8" s="47">
        <v>44736</v>
      </c>
      <c r="I8" s="11" t="s">
        <v>62</v>
      </c>
    </row>
    <row r="9" spans="1:9" x14ac:dyDescent="0.3">
      <c r="A9" s="8">
        <f>IF(B9&lt;&gt;"",ROWS($B$6:B9),"")</f>
        <v>4</v>
      </c>
      <c r="B9" s="1" t="s">
        <v>154</v>
      </c>
      <c r="C9" s="1" t="s">
        <v>155</v>
      </c>
      <c r="D9" s="1" t="s">
        <v>28</v>
      </c>
      <c r="E9" s="21">
        <v>66929.48</v>
      </c>
      <c r="F9" s="9">
        <v>15733</v>
      </c>
      <c r="G9" s="9" t="s">
        <v>827</v>
      </c>
      <c r="H9" s="47">
        <v>44715</v>
      </c>
      <c r="I9" s="11" t="s">
        <v>42</v>
      </c>
    </row>
    <row r="10" spans="1:9" x14ac:dyDescent="0.3">
      <c r="A10" s="8">
        <f>IF(B10&lt;&gt;"",ROWS($B$6:B10),"")</f>
        <v>5</v>
      </c>
      <c r="B10" s="1" t="s">
        <v>72</v>
      </c>
      <c r="C10" s="1" t="s">
        <v>72</v>
      </c>
      <c r="D10" s="1" t="s">
        <v>28</v>
      </c>
      <c r="E10" s="21">
        <v>65457.15</v>
      </c>
      <c r="F10" s="9">
        <v>9525</v>
      </c>
      <c r="G10" s="9" t="s">
        <v>842</v>
      </c>
      <c r="H10" s="47">
        <v>44736</v>
      </c>
      <c r="I10" s="11" t="s">
        <v>53</v>
      </c>
    </row>
    <row r="11" spans="1:9" x14ac:dyDescent="0.3">
      <c r="A11" s="8">
        <f>IF(B11&lt;&gt;"",ROWS($B$6:B11),"")</f>
        <v>6</v>
      </c>
      <c r="B11" s="1" t="s">
        <v>152</v>
      </c>
      <c r="C11" s="1" t="s">
        <v>153</v>
      </c>
      <c r="D11" s="1" t="s">
        <v>28</v>
      </c>
      <c r="E11" s="21">
        <v>61081.2</v>
      </c>
      <c r="F11" s="9">
        <v>13904</v>
      </c>
      <c r="G11" s="9">
        <v>21</v>
      </c>
      <c r="H11" s="47">
        <v>44729</v>
      </c>
      <c r="I11" s="11" t="s">
        <v>32</v>
      </c>
    </row>
    <row r="12" spans="1:9" x14ac:dyDescent="0.3">
      <c r="A12" s="8">
        <f>IF(B12&lt;&gt;"",ROWS($B$6:B12),"")</f>
        <v>7</v>
      </c>
      <c r="B12" s="1" t="s">
        <v>43</v>
      </c>
      <c r="C12" s="1" t="s">
        <v>44</v>
      </c>
      <c r="D12" s="1" t="s">
        <v>28</v>
      </c>
      <c r="E12" s="21">
        <v>51227.3</v>
      </c>
      <c r="F12" s="9">
        <v>8455</v>
      </c>
      <c r="G12" s="9" t="s">
        <v>822</v>
      </c>
      <c r="H12" s="47">
        <v>44687</v>
      </c>
      <c r="I12" s="11" t="s">
        <v>32</v>
      </c>
    </row>
    <row r="13" spans="1:9" x14ac:dyDescent="0.3">
      <c r="A13" s="8">
        <f>IF(B13&lt;&gt;"",ROWS($B$6:B13),"")</f>
        <v>8</v>
      </c>
      <c r="B13" s="1" t="s">
        <v>45</v>
      </c>
      <c r="C13" s="1" t="s">
        <v>46</v>
      </c>
      <c r="D13" s="1" t="s">
        <v>47</v>
      </c>
      <c r="E13" s="21">
        <v>38075.410000000003</v>
      </c>
      <c r="F13" s="9">
        <v>8338</v>
      </c>
      <c r="G13" s="9" t="s">
        <v>840</v>
      </c>
      <c r="H13" s="47">
        <v>44652</v>
      </c>
      <c r="I13" s="11" t="s">
        <v>48</v>
      </c>
    </row>
    <row r="14" spans="1:9" x14ac:dyDescent="0.3">
      <c r="A14" s="8">
        <f>IF(B14&lt;&gt;"",ROWS($B$6:B14),"")</f>
        <v>9</v>
      </c>
      <c r="B14" s="1" t="s">
        <v>79</v>
      </c>
      <c r="C14" s="1" t="s">
        <v>80</v>
      </c>
      <c r="D14" s="1" t="s">
        <v>28</v>
      </c>
      <c r="E14" s="21">
        <v>24158.29</v>
      </c>
      <c r="F14" s="9">
        <v>5506</v>
      </c>
      <c r="G14" s="9" t="s">
        <v>826</v>
      </c>
      <c r="H14" s="47">
        <v>44638</v>
      </c>
      <c r="I14" s="11" t="s">
        <v>29</v>
      </c>
    </row>
    <row r="15" spans="1:9" x14ac:dyDescent="0.3">
      <c r="A15" s="8">
        <f>IF(B15&lt;&gt;"",ROWS($B$6:B15),"")</f>
        <v>10</v>
      </c>
      <c r="B15" s="1" t="s">
        <v>101</v>
      </c>
      <c r="C15" s="1" t="s">
        <v>101</v>
      </c>
      <c r="D15" s="1" t="s">
        <v>34</v>
      </c>
      <c r="E15" s="21">
        <v>23320.639999999999</v>
      </c>
      <c r="F15" s="9">
        <v>6743</v>
      </c>
      <c r="G15" s="9" t="s">
        <v>822</v>
      </c>
      <c r="H15" s="47">
        <v>44659</v>
      </c>
      <c r="I15" s="11" t="s">
        <v>42</v>
      </c>
    </row>
    <row r="16" spans="1:9" x14ac:dyDescent="0.3">
      <c r="A16" s="8">
        <f>IF(B16&lt;&gt;"",ROWS($B$6:B16),"")</f>
        <v>11</v>
      </c>
      <c r="B16" s="1" t="s">
        <v>145</v>
      </c>
      <c r="C16" s="1" t="s">
        <v>146</v>
      </c>
      <c r="D16" s="1" t="s">
        <v>28</v>
      </c>
      <c r="E16" s="21">
        <v>20808.259999999998</v>
      </c>
      <c r="F16" s="9">
        <v>3314</v>
      </c>
      <c r="G16" s="9" t="s">
        <v>825</v>
      </c>
      <c r="H16" s="47">
        <v>44736</v>
      </c>
      <c r="I16" s="11" t="s">
        <v>29</v>
      </c>
    </row>
    <row r="17" spans="1:9" x14ac:dyDescent="0.3">
      <c r="A17" s="8">
        <f>IF(B17&lt;&gt;"",ROWS($B$6:B17),"")</f>
        <v>12</v>
      </c>
      <c r="B17" s="1" t="s">
        <v>221</v>
      </c>
      <c r="C17" s="1" t="s">
        <v>222</v>
      </c>
      <c r="D17" s="1" t="s">
        <v>223</v>
      </c>
      <c r="E17" s="21">
        <v>18485.47</v>
      </c>
      <c r="F17" s="9">
        <v>4945</v>
      </c>
      <c r="G17" s="9" t="s">
        <v>822</v>
      </c>
      <c r="H17" s="47">
        <v>44708</v>
      </c>
      <c r="I17" s="11" t="s">
        <v>167</v>
      </c>
    </row>
    <row r="18" spans="1:9" x14ac:dyDescent="0.3">
      <c r="A18" s="8">
        <f>IF(B18&lt;&gt;"",ROWS($B$6:B18),"")</f>
        <v>13</v>
      </c>
      <c r="B18" s="1" t="s">
        <v>26</v>
      </c>
      <c r="C18" s="1" t="s">
        <v>27</v>
      </c>
      <c r="D18" s="1" t="s">
        <v>28</v>
      </c>
      <c r="E18" s="21">
        <v>17658.41</v>
      </c>
      <c r="F18" s="9">
        <v>3276</v>
      </c>
      <c r="G18" s="9">
        <v>12</v>
      </c>
      <c r="H18" s="47">
        <v>44743</v>
      </c>
      <c r="I18" s="11" t="s">
        <v>29</v>
      </c>
    </row>
    <row r="19" spans="1:9" x14ac:dyDescent="0.3">
      <c r="A19" s="8">
        <f>IF(B19&lt;&gt;"",ROWS($B$6:B19),"")</f>
        <v>14</v>
      </c>
      <c r="B19" s="1" t="s">
        <v>68</v>
      </c>
      <c r="C19" s="1" t="s">
        <v>69</v>
      </c>
      <c r="D19" s="1" t="s">
        <v>28</v>
      </c>
      <c r="E19" s="21">
        <v>15700.28</v>
      </c>
      <c r="F19" s="9">
        <v>3522</v>
      </c>
      <c r="G19" s="9" t="s">
        <v>841</v>
      </c>
      <c r="H19" s="47">
        <v>44631</v>
      </c>
      <c r="I19" s="11" t="s">
        <v>32</v>
      </c>
    </row>
    <row r="20" spans="1:9" x14ac:dyDescent="0.3">
      <c r="A20" s="8">
        <f>IF(B20&lt;&gt;"",ROWS($B$6:B20),"")</f>
        <v>15</v>
      </c>
      <c r="B20" s="1" t="s">
        <v>202</v>
      </c>
      <c r="C20" s="1" t="s">
        <v>203</v>
      </c>
      <c r="D20" s="1" t="s">
        <v>28</v>
      </c>
      <c r="E20" s="21">
        <v>14588</v>
      </c>
      <c r="F20" s="9">
        <v>2246</v>
      </c>
      <c r="G20" s="9" t="s">
        <v>823</v>
      </c>
      <c r="H20" s="47">
        <v>44701</v>
      </c>
      <c r="I20" s="11" t="s">
        <v>83</v>
      </c>
    </row>
    <row r="21" spans="1:9" x14ac:dyDescent="0.3">
      <c r="A21" s="8">
        <f>IF(B21&lt;&gt;"",ROWS($B$6:B21),"")</f>
        <v>16</v>
      </c>
      <c r="B21" s="1" t="s">
        <v>119</v>
      </c>
      <c r="C21" s="1" t="s">
        <v>120</v>
      </c>
      <c r="D21" s="1" t="s">
        <v>121</v>
      </c>
      <c r="E21" s="21">
        <v>14473</v>
      </c>
      <c r="F21" s="9">
        <v>2113</v>
      </c>
      <c r="G21" s="9" t="s">
        <v>838</v>
      </c>
      <c r="H21" s="47">
        <v>44673</v>
      </c>
      <c r="I21" s="11" t="s">
        <v>83</v>
      </c>
    </row>
    <row r="22" spans="1:9" x14ac:dyDescent="0.3">
      <c r="A22" s="8">
        <f>IF(B22&lt;&gt;"",ROWS($B$6:B22),"")</f>
        <v>17</v>
      </c>
      <c r="B22" s="1" t="s">
        <v>311</v>
      </c>
      <c r="C22" s="1" t="s">
        <v>312</v>
      </c>
      <c r="D22" s="1" t="s">
        <v>239</v>
      </c>
      <c r="E22" s="21">
        <v>14061.35</v>
      </c>
      <c r="F22" s="9">
        <v>2564</v>
      </c>
      <c r="G22" s="9" t="s">
        <v>834</v>
      </c>
      <c r="H22" s="47">
        <v>44729</v>
      </c>
      <c r="I22" s="11" t="s">
        <v>167</v>
      </c>
    </row>
    <row r="23" spans="1:9" x14ac:dyDescent="0.3">
      <c r="A23" s="8">
        <f>IF(B23&lt;&gt;"",ROWS($B$6:B23),"")</f>
        <v>18</v>
      </c>
      <c r="B23" s="1" t="s">
        <v>58</v>
      </c>
      <c r="C23" s="1" t="s">
        <v>59</v>
      </c>
      <c r="D23" s="1" t="s">
        <v>60</v>
      </c>
      <c r="E23" s="21">
        <v>8369.5400000000009</v>
      </c>
      <c r="F23" s="9">
        <v>1381</v>
      </c>
      <c r="G23" s="9" t="s">
        <v>826</v>
      </c>
      <c r="H23" s="47">
        <v>44666</v>
      </c>
      <c r="I23" s="11" t="s">
        <v>53</v>
      </c>
    </row>
    <row r="24" spans="1:9" x14ac:dyDescent="0.3">
      <c r="A24" s="8">
        <f>IF(B24&lt;&gt;"",ROWS($B$6:B24),"")</f>
        <v>19</v>
      </c>
      <c r="B24" s="1" t="s">
        <v>90</v>
      </c>
      <c r="C24" s="1" t="s">
        <v>91</v>
      </c>
      <c r="D24" s="1" t="s">
        <v>28</v>
      </c>
      <c r="E24" s="21">
        <v>7779.38</v>
      </c>
      <c r="F24" s="9">
        <v>1269</v>
      </c>
      <c r="G24" s="9" t="s">
        <v>829</v>
      </c>
      <c r="H24" s="47">
        <v>44659</v>
      </c>
      <c r="I24" s="11" t="s">
        <v>48</v>
      </c>
    </row>
    <row r="25" spans="1:9" x14ac:dyDescent="0.3">
      <c r="A25" s="8">
        <f>IF(B25&lt;&gt;"",ROWS($B$6:B25),"")</f>
        <v>20</v>
      </c>
      <c r="B25" s="1" t="s">
        <v>386</v>
      </c>
      <c r="C25" s="1" t="s">
        <v>387</v>
      </c>
      <c r="D25" s="1" t="s">
        <v>388</v>
      </c>
      <c r="E25" s="21">
        <v>6559.87</v>
      </c>
      <c r="F25" s="9">
        <v>1225</v>
      </c>
      <c r="G25" s="9" t="s">
        <v>844</v>
      </c>
      <c r="H25" s="47">
        <v>44729</v>
      </c>
      <c r="I25" s="11" t="s">
        <v>177</v>
      </c>
    </row>
    <row r="26" spans="1:9" x14ac:dyDescent="0.3">
      <c r="A26" s="8">
        <f>IF(B26&lt;&gt;"",ROWS($B$6:B26),"")</f>
        <v>21</v>
      </c>
      <c r="B26" s="1" t="s">
        <v>337</v>
      </c>
      <c r="C26" s="1" t="s">
        <v>338</v>
      </c>
      <c r="D26" s="1" t="s">
        <v>339</v>
      </c>
      <c r="E26" s="21">
        <v>5777.85</v>
      </c>
      <c r="F26" s="9">
        <v>1041</v>
      </c>
      <c r="G26" s="9">
        <v>15</v>
      </c>
      <c r="H26" s="47">
        <v>44708</v>
      </c>
      <c r="I26" s="11" t="s">
        <v>177</v>
      </c>
    </row>
    <row r="27" spans="1:9" x14ac:dyDescent="0.3">
      <c r="A27" s="8">
        <f>IF(B27&lt;&gt;"",ROWS($B$6:B27),"")</f>
        <v>22</v>
      </c>
      <c r="B27" s="1" t="s">
        <v>208</v>
      </c>
      <c r="C27" s="1" t="s">
        <v>209</v>
      </c>
      <c r="D27" s="1" t="s">
        <v>210</v>
      </c>
      <c r="E27" s="21">
        <v>5516</v>
      </c>
      <c r="F27" s="9">
        <v>1296</v>
      </c>
      <c r="G27" s="9" t="s">
        <v>840</v>
      </c>
      <c r="H27" s="47">
        <v>44694</v>
      </c>
      <c r="I27" s="11" t="s">
        <v>83</v>
      </c>
    </row>
    <row r="28" spans="1:9" x14ac:dyDescent="0.3">
      <c r="A28" s="8">
        <f>IF(B28&lt;&gt;"",ROWS($B$6:B28),"")</f>
        <v>23</v>
      </c>
      <c r="B28" s="1" t="s">
        <v>261</v>
      </c>
      <c r="C28" s="1" t="s">
        <v>262</v>
      </c>
      <c r="D28" s="1" t="s">
        <v>28</v>
      </c>
      <c r="E28" s="21">
        <v>4575.9000000000015</v>
      </c>
      <c r="F28" s="9">
        <v>800</v>
      </c>
      <c r="G28" s="9" t="s">
        <v>830</v>
      </c>
      <c r="H28" s="47">
        <v>44680</v>
      </c>
      <c r="I28" s="11" t="s">
        <v>167</v>
      </c>
    </row>
    <row r="29" spans="1:9" x14ac:dyDescent="0.3">
      <c r="A29" s="8">
        <f>IF(B29&lt;&gt;"",ROWS($B$6:B29),"")</f>
        <v>24</v>
      </c>
      <c r="B29" s="1" t="s">
        <v>270</v>
      </c>
      <c r="C29" s="1" t="s">
        <v>271</v>
      </c>
      <c r="D29" s="1" t="s">
        <v>272</v>
      </c>
      <c r="E29" s="21">
        <v>4251.5200000000004</v>
      </c>
      <c r="F29" s="9">
        <v>715</v>
      </c>
      <c r="G29" s="9">
        <v>3</v>
      </c>
      <c r="H29" s="47">
        <v>44655</v>
      </c>
      <c r="I29" s="11" t="s">
        <v>105</v>
      </c>
    </row>
    <row r="30" spans="1:9" x14ac:dyDescent="0.3">
      <c r="A30" s="8">
        <f>IF(B30&lt;&gt;"",ROWS($B$6:B30),"")</f>
        <v>25</v>
      </c>
      <c r="B30" s="1" t="s">
        <v>482</v>
      </c>
      <c r="C30" s="1" t="s">
        <v>483</v>
      </c>
      <c r="D30" s="1" t="s">
        <v>226</v>
      </c>
      <c r="E30" s="21">
        <v>2864</v>
      </c>
      <c r="F30" s="9">
        <v>968</v>
      </c>
      <c r="G30" s="9" t="s">
        <v>847</v>
      </c>
      <c r="H30" s="47">
        <v>44512</v>
      </c>
      <c r="I30" s="11" t="s">
        <v>83</v>
      </c>
    </row>
    <row r="31" spans="1:9" x14ac:dyDescent="0.3">
      <c r="A31" s="8">
        <f>IF(B31&lt;&gt;"",ROWS($B$6:B31),"")</f>
        <v>26</v>
      </c>
      <c r="B31" s="1" t="s">
        <v>439</v>
      </c>
      <c r="C31" s="1" t="s">
        <v>440</v>
      </c>
      <c r="D31" s="1" t="s">
        <v>441</v>
      </c>
      <c r="E31" s="21">
        <v>2311.5</v>
      </c>
      <c r="F31" s="9">
        <v>480</v>
      </c>
      <c r="G31" s="9" t="s">
        <v>826</v>
      </c>
      <c r="H31" s="47">
        <v>44729</v>
      </c>
      <c r="I31" s="11" t="s">
        <v>95</v>
      </c>
    </row>
    <row r="32" spans="1:9" x14ac:dyDescent="0.3">
      <c r="A32" s="8">
        <f>IF(B32&lt;&gt;"",ROWS($B$6:B32),"")</f>
        <v>27</v>
      </c>
      <c r="B32" s="1" t="s">
        <v>215</v>
      </c>
      <c r="C32" s="1" t="s">
        <v>216</v>
      </c>
      <c r="D32" s="1" t="s">
        <v>217</v>
      </c>
      <c r="E32" s="21">
        <v>2246</v>
      </c>
      <c r="F32" s="9">
        <v>526</v>
      </c>
      <c r="G32" s="9" t="s">
        <v>843</v>
      </c>
      <c r="H32" s="47">
        <v>44680</v>
      </c>
      <c r="I32" s="11" t="s">
        <v>83</v>
      </c>
    </row>
    <row r="33" spans="1:9" x14ac:dyDescent="0.3">
      <c r="A33" s="8">
        <f>IF(B33&lt;&gt;"",ROWS($B$6:B33),"")</f>
        <v>28</v>
      </c>
      <c r="B33" s="1" t="s">
        <v>218</v>
      </c>
      <c r="C33" s="1" t="s">
        <v>219</v>
      </c>
      <c r="D33" s="1" t="s">
        <v>220</v>
      </c>
      <c r="E33" s="21">
        <v>2180.5</v>
      </c>
      <c r="F33" s="9">
        <v>412</v>
      </c>
      <c r="G33" s="9">
        <v>4</v>
      </c>
      <c r="H33" s="47">
        <v>44655</v>
      </c>
      <c r="I33" s="11" t="s">
        <v>105</v>
      </c>
    </row>
    <row r="34" spans="1:9" x14ac:dyDescent="0.3">
      <c r="A34" s="8">
        <f>IF(B34&lt;&gt;"",ROWS($B$6:B34),"")</f>
        <v>29</v>
      </c>
      <c r="B34" s="1" t="s">
        <v>480</v>
      </c>
      <c r="C34" s="1" t="s">
        <v>481</v>
      </c>
      <c r="D34" s="1" t="s">
        <v>121</v>
      </c>
      <c r="E34" s="21">
        <v>1497</v>
      </c>
      <c r="F34" s="9">
        <v>371</v>
      </c>
      <c r="G34" s="9" t="s">
        <v>826</v>
      </c>
      <c r="H34" s="47">
        <v>44719</v>
      </c>
      <c r="I34" s="11" t="s">
        <v>95</v>
      </c>
    </row>
    <row r="35" spans="1:9" x14ac:dyDescent="0.3">
      <c r="A35" s="8">
        <f>IF(B35&lt;&gt;"",ROWS($B$6:B35),"")</f>
        <v>30</v>
      </c>
      <c r="B35" s="1" t="s">
        <v>560</v>
      </c>
      <c r="C35" s="1" t="s">
        <v>561</v>
      </c>
      <c r="D35" s="1" t="s">
        <v>433</v>
      </c>
      <c r="E35" s="21">
        <v>1470</v>
      </c>
      <c r="F35" s="9">
        <v>521</v>
      </c>
      <c r="G35" s="9" t="s">
        <v>832</v>
      </c>
      <c r="H35" s="47">
        <v>44707</v>
      </c>
      <c r="I35" s="11" t="s">
        <v>487</v>
      </c>
    </row>
    <row r="36" spans="1:9" x14ac:dyDescent="0.3">
      <c r="A36" s="8">
        <f>IF(B36&lt;&gt;"",ROWS($B$6:B36),"")</f>
        <v>31</v>
      </c>
      <c r="B36" s="1" t="s">
        <v>229</v>
      </c>
      <c r="C36" s="1" t="s">
        <v>229</v>
      </c>
      <c r="D36" s="1" t="s">
        <v>34</v>
      </c>
      <c r="E36" s="21">
        <v>1277</v>
      </c>
      <c r="F36" s="9">
        <v>269</v>
      </c>
      <c r="G36" s="9">
        <v>4</v>
      </c>
      <c r="H36" s="47">
        <v>44659</v>
      </c>
      <c r="I36" s="11" t="s">
        <v>105</v>
      </c>
    </row>
    <row r="37" spans="1:9" x14ac:dyDescent="0.3">
      <c r="A37" s="8">
        <f>IF(B37&lt;&gt;"",ROWS($B$6:B37),"")</f>
        <v>32</v>
      </c>
      <c r="B37" s="1" t="s">
        <v>524</v>
      </c>
      <c r="C37" s="1" t="s">
        <v>525</v>
      </c>
      <c r="D37" s="1" t="s">
        <v>210</v>
      </c>
      <c r="E37" s="21">
        <v>1187.76</v>
      </c>
      <c r="F37" s="9">
        <v>504</v>
      </c>
      <c r="G37" s="9" t="s">
        <v>830</v>
      </c>
      <c r="H37" s="47">
        <v>44470</v>
      </c>
      <c r="I37" s="11" t="s">
        <v>42</v>
      </c>
    </row>
    <row r="38" spans="1:9" x14ac:dyDescent="0.3">
      <c r="A38" s="8">
        <f>IF(B38&lt;&gt;"",ROWS($B$6:B38),"")</f>
        <v>33</v>
      </c>
      <c r="B38" s="1" t="s">
        <v>518</v>
      </c>
      <c r="C38" s="1" t="s">
        <v>519</v>
      </c>
      <c r="D38" s="1" t="s">
        <v>192</v>
      </c>
      <c r="E38" s="21">
        <v>1145</v>
      </c>
      <c r="F38" s="9">
        <v>450</v>
      </c>
      <c r="G38" s="9" t="s">
        <v>832</v>
      </c>
      <c r="H38" s="47">
        <v>44680</v>
      </c>
      <c r="I38" s="11" t="s">
        <v>487</v>
      </c>
    </row>
    <row r="39" spans="1:9" x14ac:dyDescent="0.3">
      <c r="A39" s="8">
        <f>IF(B39&lt;&gt;"",ROWS($B$6:B39),"")</f>
        <v>34</v>
      </c>
      <c r="B39" s="1" t="s">
        <v>606</v>
      </c>
      <c r="C39" s="1" t="s">
        <v>607</v>
      </c>
      <c r="D39" s="1" t="s">
        <v>608</v>
      </c>
      <c r="E39" s="21">
        <v>1091</v>
      </c>
      <c r="F39" s="9">
        <v>278</v>
      </c>
      <c r="G39" s="9" t="s">
        <v>829</v>
      </c>
      <c r="H39" s="47">
        <v>44715</v>
      </c>
      <c r="I39" s="11" t="s">
        <v>322</v>
      </c>
    </row>
    <row r="40" spans="1:9" x14ac:dyDescent="0.3">
      <c r="A40" s="8">
        <f>IF(B40&lt;&gt;"",ROWS($B$6:B40),"")</f>
        <v>35</v>
      </c>
      <c r="B40" s="1" t="s">
        <v>160</v>
      </c>
      <c r="C40" s="1" t="s">
        <v>161</v>
      </c>
      <c r="D40" s="1" t="s">
        <v>28</v>
      </c>
      <c r="E40" s="21">
        <v>980.6</v>
      </c>
      <c r="F40" s="9">
        <v>153</v>
      </c>
      <c r="G40" s="9" t="s">
        <v>831</v>
      </c>
      <c r="H40" s="47">
        <v>44666</v>
      </c>
      <c r="I40" s="11" t="s">
        <v>29</v>
      </c>
    </row>
    <row r="41" spans="1:9" x14ac:dyDescent="0.3">
      <c r="A41" s="8">
        <f>IF(B41&lt;&gt;"",ROWS($B$6:B41),"")</f>
        <v>36</v>
      </c>
      <c r="B41" s="1" t="s">
        <v>297</v>
      </c>
      <c r="C41" s="1" t="s">
        <v>298</v>
      </c>
      <c r="D41" s="1" t="s">
        <v>291</v>
      </c>
      <c r="E41" s="21">
        <v>948.54</v>
      </c>
      <c r="F41" s="9">
        <v>146</v>
      </c>
      <c r="G41" s="9" t="s">
        <v>828</v>
      </c>
      <c r="H41" s="47">
        <v>44694</v>
      </c>
      <c r="I41" s="11" t="s">
        <v>42</v>
      </c>
    </row>
    <row r="42" spans="1:9" x14ac:dyDescent="0.3">
      <c r="A42" s="8">
        <f>IF(B42&lt;&gt;"",ROWS($B$6:B42),"")</f>
        <v>37</v>
      </c>
      <c r="B42" s="1" t="s">
        <v>240</v>
      </c>
      <c r="C42" s="1" t="s">
        <v>241</v>
      </c>
      <c r="D42" s="1" t="s">
        <v>28</v>
      </c>
      <c r="E42" s="21">
        <v>934</v>
      </c>
      <c r="F42" s="9">
        <v>185</v>
      </c>
      <c r="G42" s="9" t="s">
        <v>832</v>
      </c>
      <c r="H42" s="47">
        <v>44589</v>
      </c>
      <c r="I42" s="11" t="s">
        <v>95</v>
      </c>
    </row>
    <row r="43" spans="1:9" x14ac:dyDescent="0.3">
      <c r="A43" s="8">
        <f>IF(B43&lt;&gt;"",ROWS($B$6:B43),"")</f>
        <v>38</v>
      </c>
      <c r="B43" s="1" t="s">
        <v>645</v>
      </c>
      <c r="C43" s="1" t="s">
        <v>646</v>
      </c>
      <c r="D43" s="1" t="s">
        <v>226</v>
      </c>
      <c r="E43" s="21">
        <v>848.5</v>
      </c>
      <c r="F43" s="9">
        <v>291</v>
      </c>
      <c r="G43" s="9">
        <v>1</v>
      </c>
      <c r="H43" s="47">
        <v>43987</v>
      </c>
      <c r="I43" s="11" t="s">
        <v>105</v>
      </c>
    </row>
    <row r="44" spans="1:9" x14ac:dyDescent="0.3">
      <c r="A44" s="8">
        <f>IF(B44&lt;&gt;"",ROWS($B$6:B44),"")</f>
        <v>39</v>
      </c>
      <c r="B44" s="1" t="s">
        <v>98</v>
      </c>
      <c r="C44" s="1" t="s">
        <v>99</v>
      </c>
      <c r="D44" s="1" t="s">
        <v>100</v>
      </c>
      <c r="E44" s="21">
        <v>818</v>
      </c>
      <c r="F44" s="9">
        <v>397</v>
      </c>
      <c r="G44" s="9" t="s">
        <v>831</v>
      </c>
      <c r="H44" s="47">
        <v>44568</v>
      </c>
      <c r="I44" s="11" t="s">
        <v>48</v>
      </c>
    </row>
    <row r="45" spans="1:9" x14ac:dyDescent="0.3">
      <c r="A45" s="8">
        <f>IF(B45&lt;&gt;"",ROWS($B$6:B45),"")</f>
        <v>40</v>
      </c>
      <c r="B45" s="1" t="s">
        <v>420</v>
      </c>
      <c r="C45" s="1" t="s">
        <v>421</v>
      </c>
      <c r="D45" s="1" t="s">
        <v>422</v>
      </c>
      <c r="E45" s="21">
        <v>755</v>
      </c>
      <c r="F45" s="9">
        <v>151</v>
      </c>
      <c r="G45" s="9" t="s">
        <v>832</v>
      </c>
      <c r="H45" s="47">
        <v>44330</v>
      </c>
      <c r="I45" s="11" t="s">
        <v>377</v>
      </c>
    </row>
    <row r="46" spans="1:9" x14ac:dyDescent="0.3">
      <c r="A46" s="8">
        <f>IF(B46&lt;&gt;"",ROWS($B$6:B46),"")</f>
        <v>41</v>
      </c>
      <c r="B46" s="1" t="s">
        <v>132</v>
      </c>
      <c r="C46" s="1" t="s">
        <v>133</v>
      </c>
      <c r="D46" s="1" t="s">
        <v>134</v>
      </c>
      <c r="E46" s="21">
        <v>687.5</v>
      </c>
      <c r="F46" s="9">
        <v>391</v>
      </c>
      <c r="G46" s="9" t="s">
        <v>830</v>
      </c>
      <c r="H46" s="47">
        <v>44603</v>
      </c>
      <c r="I46" s="11" t="s">
        <v>42</v>
      </c>
    </row>
    <row r="47" spans="1:9" x14ac:dyDescent="0.3">
      <c r="A47" s="8">
        <f>IF(B47&lt;&gt;"",ROWS($B$6:B47),"")</f>
        <v>42</v>
      </c>
      <c r="B47" s="1" t="s">
        <v>493</v>
      </c>
      <c r="C47" s="1" t="s">
        <v>494</v>
      </c>
      <c r="D47" s="1" t="s">
        <v>495</v>
      </c>
      <c r="E47" s="21">
        <v>642</v>
      </c>
      <c r="F47" s="9">
        <v>255</v>
      </c>
      <c r="G47" s="9">
        <v>1</v>
      </c>
      <c r="H47" s="47">
        <v>44493</v>
      </c>
      <c r="I47" s="11" t="s">
        <v>377</v>
      </c>
    </row>
    <row r="48" spans="1:9" x14ac:dyDescent="0.3">
      <c r="A48" s="8">
        <f>IF(B48&lt;&gt;"",ROWS($B$6:B48),"")</f>
        <v>43</v>
      </c>
      <c r="B48" s="1" t="s">
        <v>677</v>
      </c>
      <c r="C48" s="1" t="s">
        <v>678</v>
      </c>
      <c r="D48" s="1" t="s">
        <v>679</v>
      </c>
      <c r="E48" s="21">
        <v>605.5</v>
      </c>
      <c r="F48" s="9">
        <v>249</v>
      </c>
      <c r="G48" s="9" t="s">
        <v>831</v>
      </c>
      <c r="H48" s="47">
        <v>43791</v>
      </c>
      <c r="I48" s="11" t="s">
        <v>95</v>
      </c>
    </row>
    <row r="49" spans="1:9" x14ac:dyDescent="0.3">
      <c r="A49" s="8">
        <f>IF(B49&lt;&gt;"",ROWS($B$6:B49),"")</f>
        <v>44</v>
      </c>
      <c r="B49" s="1" t="s">
        <v>273</v>
      </c>
      <c r="C49" s="1" t="s">
        <v>273</v>
      </c>
      <c r="D49" s="1" t="s">
        <v>34</v>
      </c>
      <c r="E49" s="21">
        <v>603.5</v>
      </c>
      <c r="F49" s="9">
        <v>125</v>
      </c>
      <c r="G49" s="9" t="s">
        <v>832</v>
      </c>
      <c r="H49" s="47">
        <v>44456</v>
      </c>
      <c r="I49" s="11" t="s">
        <v>201</v>
      </c>
    </row>
    <row r="50" spans="1:9" x14ac:dyDescent="0.3">
      <c r="A50" s="8">
        <f>IF(B50&lt;&gt;"",ROWS($B$6:B50),"")</f>
        <v>45</v>
      </c>
      <c r="B50" s="1" t="s">
        <v>374</v>
      </c>
      <c r="C50" s="1" t="s">
        <v>375</v>
      </c>
      <c r="D50" s="1" t="s">
        <v>376</v>
      </c>
      <c r="E50" s="21">
        <v>599</v>
      </c>
      <c r="F50" s="9">
        <v>236</v>
      </c>
      <c r="G50" s="9" t="s">
        <v>832</v>
      </c>
      <c r="H50" s="47">
        <v>44716</v>
      </c>
      <c r="I50" s="11" t="s">
        <v>377</v>
      </c>
    </row>
    <row r="51" spans="1:9" x14ac:dyDescent="0.3">
      <c r="A51" s="8">
        <f>IF(B51&lt;&gt;"",ROWS($B$6:B51),"")</f>
        <v>46</v>
      </c>
      <c r="B51" s="1" t="s">
        <v>542</v>
      </c>
      <c r="C51" s="1" t="s">
        <v>543</v>
      </c>
      <c r="D51" s="1" t="s">
        <v>226</v>
      </c>
      <c r="E51" s="21">
        <v>528</v>
      </c>
      <c r="F51" s="9">
        <v>239</v>
      </c>
      <c r="G51" s="9" t="s">
        <v>830</v>
      </c>
      <c r="H51" s="47">
        <v>44533</v>
      </c>
      <c r="I51" s="11" t="s">
        <v>42</v>
      </c>
    </row>
    <row r="52" spans="1:9" x14ac:dyDescent="0.3">
      <c r="A52" s="8">
        <f>IF(B52&lt;&gt;"",ROWS($B$6:B52),"")</f>
        <v>47</v>
      </c>
      <c r="B52" s="1" t="s">
        <v>609</v>
      </c>
      <c r="C52" s="1" t="s">
        <v>610</v>
      </c>
      <c r="D52" s="1" t="s">
        <v>611</v>
      </c>
      <c r="E52" s="21">
        <v>521.76</v>
      </c>
      <c r="F52" s="9">
        <v>226</v>
      </c>
      <c r="G52" s="9" t="s">
        <v>830</v>
      </c>
      <c r="H52" s="47">
        <v>44386</v>
      </c>
      <c r="I52" s="11" t="s">
        <v>42</v>
      </c>
    </row>
    <row r="53" spans="1:9" x14ac:dyDescent="0.3">
      <c r="A53" s="8">
        <f>IF(B53&lt;&gt;"",ROWS($B$6:B53),"")</f>
        <v>48</v>
      </c>
      <c r="B53" s="1" t="s">
        <v>224</v>
      </c>
      <c r="C53" s="1" t="s">
        <v>225</v>
      </c>
      <c r="D53" s="1" t="s">
        <v>226</v>
      </c>
      <c r="E53" s="21">
        <v>481.5</v>
      </c>
      <c r="F53" s="9">
        <v>225</v>
      </c>
      <c r="G53" s="9">
        <v>2</v>
      </c>
      <c r="H53" s="47">
        <v>44589</v>
      </c>
      <c r="I53" s="11" t="s">
        <v>207</v>
      </c>
    </row>
    <row r="54" spans="1:9" x14ac:dyDescent="0.3">
      <c r="A54" s="8">
        <f>IF(B54&lt;&gt;"",ROWS($B$6:B54),"")</f>
        <v>49</v>
      </c>
      <c r="B54" s="1" t="s">
        <v>281</v>
      </c>
      <c r="C54" s="1" t="s">
        <v>282</v>
      </c>
      <c r="D54" s="1" t="s">
        <v>226</v>
      </c>
      <c r="E54" s="21">
        <v>467</v>
      </c>
      <c r="F54" s="9">
        <v>92</v>
      </c>
      <c r="G54" s="9" t="s">
        <v>831</v>
      </c>
      <c r="H54" s="47">
        <v>44603</v>
      </c>
      <c r="I54" s="11" t="s">
        <v>83</v>
      </c>
    </row>
    <row r="55" spans="1:9" x14ac:dyDescent="0.3">
      <c r="A55" s="8">
        <f>IF(B55&lt;&gt;"",ROWS($B$6:B55),"")</f>
        <v>50</v>
      </c>
      <c r="B55" s="1" t="s">
        <v>522</v>
      </c>
      <c r="C55" s="1" t="s">
        <v>523</v>
      </c>
      <c r="D55" s="1" t="s">
        <v>486</v>
      </c>
      <c r="E55" s="21">
        <v>448</v>
      </c>
      <c r="F55" s="9">
        <v>132</v>
      </c>
      <c r="G55" s="9">
        <v>1</v>
      </c>
      <c r="H55" s="47">
        <v>42654</v>
      </c>
      <c r="I55" s="11" t="s">
        <v>377</v>
      </c>
    </row>
    <row r="56" spans="1:9" x14ac:dyDescent="0.3">
      <c r="A56" s="8">
        <f>IF(B56&lt;&gt;"",ROWS($B$6:B56),"")</f>
        <v>51</v>
      </c>
      <c r="B56" s="1" t="s">
        <v>342</v>
      </c>
      <c r="C56" s="1" t="s">
        <v>343</v>
      </c>
      <c r="D56" s="1" t="s">
        <v>239</v>
      </c>
      <c r="E56" s="21">
        <v>419</v>
      </c>
      <c r="F56" s="9">
        <v>82</v>
      </c>
      <c r="G56" s="9" t="s">
        <v>831</v>
      </c>
      <c r="H56" s="47">
        <v>44687</v>
      </c>
      <c r="I56" s="11" t="s">
        <v>83</v>
      </c>
    </row>
    <row r="57" spans="1:9" x14ac:dyDescent="0.3">
      <c r="A57" s="8">
        <f>IF(B57&lt;&gt;"",ROWS($B$6:B57),"")</f>
        <v>52</v>
      </c>
      <c r="B57" s="1" t="s">
        <v>612</v>
      </c>
      <c r="C57" s="1" t="s">
        <v>613</v>
      </c>
      <c r="D57" s="1" t="s">
        <v>614</v>
      </c>
      <c r="E57" s="21">
        <v>392.5</v>
      </c>
      <c r="F57" s="9">
        <v>75</v>
      </c>
      <c r="G57" s="9" t="s">
        <v>830</v>
      </c>
      <c r="H57" s="47">
        <v>44694</v>
      </c>
      <c r="I57" s="11" t="s">
        <v>615</v>
      </c>
    </row>
    <row r="58" spans="1:9" x14ac:dyDescent="0.3">
      <c r="A58" s="8">
        <f>IF(B58&lt;&gt;"",ROWS($B$6:B58),"")</f>
        <v>53</v>
      </c>
      <c r="B58" s="1" t="s">
        <v>620</v>
      </c>
      <c r="C58" s="1" t="s">
        <v>621</v>
      </c>
      <c r="D58" s="1" t="s">
        <v>622</v>
      </c>
      <c r="E58" s="21">
        <v>382.9</v>
      </c>
      <c r="F58" s="9">
        <v>99</v>
      </c>
      <c r="G58" s="9" t="s">
        <v>830</v>
      </c>
      <c r="H58" s="47">
        <v>44692</v>
      </c>
      <c r="I58" s="11" t="s">
        <v>615</v>
      </c>
    </row>
    <row r="59" spans="1:9" x14ac:dyDescent="0.3">
      <c r="A59" s="8">
        <f>IF(B59&lt;&gt;"",ROWS($B$6:B59),"")</f>
        <v>54</v>
      </c>
      <c r="B59" s="1" t="s">
        <v>574</v>
      </c>
      <c r="C59" s="1" t="s">
        <v>575</v>
      </c>
      <c r="D59" s="1" t="s">
        <v>28</v>
      </c>
      <c r="E59" s="21">
        <v>342.17000000000007</v>
      </c>
      <c r="F59" s="9">
        <v>129</v>
      </c>
      <c r="G59" s="9" t="s">
        <v>830</v>
      </c>
      <c r="H59" s="47">
        <v>44414</v>
      </c>
      <c r="I59" s="11" t="s">
        <v>42</v>
      </c>
    </row>
    <row r="60" spans="1:9" x14ac:dyDescent="0.3">
      <c r="A60" s="8">
        <f>IF(B60&lt;&gt;"",ROWS($B$6:B60),"")</f>
        <v>55</v>
      </c>
      <c r="B60" s="1" t="s">
        <v>426</v>
      </c>
      <c r="C60" s="1" t="s">
        <v>427</v>
      </c>
      <c r="D60" s="1" t="s">
        <v>428</v>
      </c>
      <c r="E60" s="21">
        <v>340.5</v>
      </c>
      <c r="F60" s="9">
        <v>61</v>
      </c>
      <c r="G60" s="9">
        <v>4</v>
      </c>
      <c r="H60" s="47">
        <v>44655</v>
      </c>
      <c r="I60" s="11" t="s">
        <v>105</v>
      </c>
    </row>
    <row r="61" spans="1:9" x14ac:dyDescent="0.3">
      <c r="A61" s="8">
        <f>IF(B61&lt;&gt;"",ROWS($B$6:B61),"")</f>
        <v>56</v>
      </c>
      <c r="B61" s="1" t="s">
        <v>86</v>
      </c>
      <c r="C61" s="1" t="s">
        <v>87</v>
      </c>
      <c r="D61" s="1" t="s">
        <v>28</v>
      </c>
      <c r="E61" s="21">
        <v>324.5</v>
      </c>
      <c r="F61" s="9">
        <v>131</v>
      </c>
      <c r="G61" s="9" t="s">
        <v>831</v>
      </c>
      <c r="H61" s="47">
        <v>44552</v>
      </c>
      <c r="I61" s="11" t="s">
        <v>29</v>
      </c>
    </row>
    <row r="62" spans="1:9" x14ac:dyDescent="0.3">
      <c r="A62" s="8">
        <f>IF(B62&lt;&gt;"",ROWS($B$6:B62),"")</f>
        <v>57</v>
      </c>
      <c r="B62" s="1" t="s">
        <v>363</v>
      </c>
      <c r="C62" s="1" t="s">
        <v>363</v>
      </c>
      <c r="D62" s="1" t="s">
        <v>236</v>
      </c>
      <c r="E62" s="21">
        <v>321</v>
      </c>
      <c r="F62" s="9">
        <v>73</v>
      </c>
      <c r="G62" s="9" t="s">
        <v>831</v>
      </c>
      <c r="H62" s="47">
        <v>44533</v>
      </c>
      <c r="I62" s="11" t="s">
        <v>95</v>
      </c>
    </row>
    <row r="63" spans="1:9" x14ac:dyDescent="0.3">
      <c r="A63" s="8">
        <f>IF(B63&lt;&gt;"",ROWS($B$6:B63),"")</f>
        <v>58</v>
      </c>
      <c r="B63" s="1" t="s">
        <v>736</v>
      </c>
      <c r="C63" s="1" t="s">
        <v>737</v>
      </c>
      <c r="D63" s="1" t="s">
        <v>226</v>
      </c>
      <c r="E63" s="21">
        <v>300</v>
      </c>
      <c r="F63" s="9">
        <v>200</v>
      </c>
      <c r="G63" s="9" t="s">
        <v>832</v>
      </c>
      <c r="H63" s="47">
        <v>44106</v>
      </c>
      <c r="I63" s="11" t="s">
        <v>95</v>
      </c>
    </row>
    <row r="64" spans="1:9" x14ac:dyDescent="0.3">
      <c r="A64" s="8">
        <f>IF(B64&lt;&gt;"",ROWS($B$6:B64),"")</f>
        <v>59</v>
      </c>
      <c r="B64" s="1" t="s">
        <v>738</v>
      </c>
      <c r="C64" s="1" t="s">
        <v>739</v>
      </c>
      <c r="D64" s="1" t="s">
        <v>655</v>
      </c>
      <c r="E64" s="21">
        <v>300</v>
      </c>
      <c r="F64" s="9">
        <v>180</v>
      </c>
      <c r="G64" s="9" t="s">
        <v>832</v>
      </c>
      <c r="H64" s="47">
        <v>43518</v>
      </c>
      <c r="I64" s="11" t="s">
        <v>95</v>
      </c>
    </row>
    <row r="65" spans="1:9" x14ac:dyDescent="0.3">
      <c r="A65" s="8">
        <f>IF(B65&lt;&gt;"",ROWS($B$6:B65),"")</f>
        <v>60</v>
      </c>
      <c r="B65" s="1" t="s">
        <v>451</v>
      </c>
      <c r="C65" s="1" t="s">
        <v>452</v>
      </c>
      <c r="D65" s="1" t="s">
        <v>124</v>
      </c>
      <c r="E65" s="21">
        <v>279</v>
      </c>
      <c r="F65" s="9">
        <v>48</v>
      </c>
      <c r="G65" s="9" t="s">
        <v>832</v>
      </c>
      <c r="H65" s="47">
        <v>44568</v>
      </c>
      <c r="I65" s="11" t="s">
        <v>95</v>
      </c>
    </row>
    <row r="66" spans="1:9" x14ac:dyDescent="0.3">
      <c r="A66" s="8">
        <f>IF(B66&lt;&gt;"",ROWS($B$6:B66),"")</f>
        <v>61</v>
      </c>
      <c r="B66" s="1" t="s">
        <v>507</v>
      </c>
      <c r="C66" s="1" t="s">
        <v>508</v>
      </c>
      <c r="D66" s="1" t="s">
        <v>433</v>
      </c>
      <c r="E66" s="21">
        <v>269</v>
      </c>
      <c r="F66" s="9">
        <v>112</v>
      </c>
      <c r="G66" s="9" t="s">
        <v>832</v>
      </c>
      <c r="H66" s="47">
        <v>44080</v>
      </c>
      <c r="I66" s="11" t="s">
        <v>377</v>
      </c>
    </row>
    <row r="67" spans="1:9" x14ac:dyDescent="0.3">
      <c r="A67" s="8">
        <f>IF(B67&lt;&gt;"",ROWS($B$6:B67),"")</f>
        <v>62</v>
      </c>
      <c r="B67" s="1" t="s">
        <v>289</v>
      </c>
      <c r="C67" s="1" t="s">
        <v>290</v>
      </c>
      <c r="D67" s="1" t="s">
        <v>291</v>
      </c>
      <c r="E67" s="21">
        <v>253</v>
      </c>
      <c r="F67" s="9">
        <v>41</v>
      </c>
      <c r="G67" s="9" t="s">
        <v>832</v>
      </c>
      <c r="H67" s="47">
        <v>44680</v>
      </c>
      <c r="I67" s="11" t="s">
        <v>29</v>
      </c>
    </row>
    <row r="68" spans="1:9" x14ac:dyDescent="0.3">
      <c r="A68" s="8">
        <f>IF(B68&lt;&gt;"",ROWS($B$6:B68),"")</f>
        <v>63</v>
      </c>
      <c r="B68" s="1" t="s">
        <v>549</v>
      </c>
      <c r="C68" s="1" t="s">
        <v>550</v>
      </c>
      <c r="D68" s="1" t="s">
        <v>551</v>
      </c>
      <c r="E68" s="21">
        <v>237</v>
      </c>
      <c r="F68" s="9">
        <v>69</v>
      </c>
      <c r="G68" s="9" t="s">
        <v>832</v>
      </c>
      <c r="H68" s="47">
        <v>44114</v>
      </c>
      <c r="I68" s="11" t="s">
        <v>377</v>
      </c>
    </row>
    <row r="69" spans="1:9" x14ac:dyDescent="0.3">
      <c r="A69" s="8">
        <f>IF(B69&lt;&gt;"",ROWS($B$6:B69),"")</f>
        <v>64</v>
      </c>
      <c r="B69" s="1" t="s">
        <v>680</v>
      </c>
      <c r="C69" s="1" t="s">
        <v>681</v>
      </c>
      <c r="D69" s="1" t="s">
        <v>682</v>
      </c>
      <c r="E69" s="21">
        <v>233.5</v>
      </c>
      <c r="F69" s="9">
        <v>40</v>
      </c>
      <c r="G69" s="9" t="s">
        <v>832</v>
      </c>
      <c r="H69" s="47">
        <v>43336</v>
      </c>
      <c r="I69" s="11" t="s">
        <v>635</v>
      </c>
    </row>
    <row r="70" spans="1:9" x14ac:dyDescent="0.3">
      <c r="A70" s="8">
        <f>IF(B70&lt;&gt;"",ROWS($B$6:B70),"")</f>
        <v>65</v>
      </c>
      <c r="B70" s="1" t="s">
        <v>755</v>
      </c>
      <c r="C70" s="1" t="s">
        <v>756</v>
      </c>
      <c r="D70" s="1" t="s">
        <v>339</v>
      </c>
      <c r="E70" s="21">
        <v>210</v>
      </c>
      <c r="F70" s="9">
        <v>70</v>
      </c>
      <c r="G70" s="9">
        <v>1</v>
      </c>
      <c r="H70" s="47">
        <v>44008</v>
      </c>
      <c r="I70" s="11" t="s">
        <v>105</v>
      </c>
    </row>
    <row r="71" spans="1:9" x14ac:dyDescent="0.3">
      <c r="A71" s="8">
        <f>IF(B71&lt;&gt;"",ROWS($B$6:B71),"")</f>
        <v>66</v>
      </c>
      <c r="B71" s="1" t="s">
        <v>633</v>
      </c>
      <c r="C71" s="1" t="s">
        <v>634</v>
      </c>
      <c r="D71" s="1" t="s">
        <v>226</v>
      </c>
      <c r="E71" s="21">
        <v>200</v>
      </c>
      <c r="F71" s="9">
        <v>46</v>
      </c>
      <c r="G71" s="9" t="s">
        <v>832</v>
      </c>
      <c r="H71" s="47">
        <v>44519</v>
      </c>
      <c r="I71" s="11" t="s">
        <v>635</v>
      </c>
    </row>
    <row r="72" spans="1:9" x14ac:dyDescent="0.3">
      <c r="A72" s="8">
        <f>IF(B72&lt;&gt;"",ROWS($B$6:B72),"")</f>
        <v>67</v>
      </c>
      <c r="B72" s="1" t="s">
        <v>515</v>
      </c>
      <c r="C72" s="1" t="s">
        <v>516</v>
      </c>
      <c r="D72" s="1" t="s">
        <v>517</v>
      </c>
      <c r="E72" s="21">
        <v>199</v>
      </c>
      <c r="F72" s="9">
        <v>33</v>
      </c>
      <c r="G72" s="9">
        <v>1</v>
      </c>
      <c r="H72" s="47">
        <v>44655</v>
      </c>
      <c r="I72" s="11" t="s">
        <v>105</v>
      </c>
    </row>
    <row r="73" spans="1:9" x14ac:dyDescent="0.3">
      <c r="A73" s="8">
        <f>IF(B73&lt;&gt;"",ROWS($B$6:B73),"")</f>
        <v>68</v>
      </c>
      <c r="B73" s="1" t="s">
        <v>512</v>
      </c>
      <c r="C73" s="1" t="s">
        <v>513</v>
      </c>
      <c r="D73" s="1" t="s">
        <v>514</v>
      </c>
      <c r="E73" s="21">
        <v>176</v>
      </c>
      <c r="F73" s="9">
        <v>44</v>
      </c>
      <c r="G73" s="9">
        <v>1</v>
      </c>
      <c r="H73" s="47">
        <v>44431</v>
      </c>
      <c r="I73" s="11" t="s">
        <v>377</v>
      </c>
    </row>
    <row r="74" spans="1:9" x14ac:dyDescent="0.3">
      <c r="A74" s="8">
        <f>IF(B74&lt;&gt;"",ROWS($B$6:B74),"")</f>
        <v>69</v>
      </c>
      <c r="B74" s="1" t="s">
        <v>593</v>
      </c>
      <c r="C74" s="1" t="s">
        <v>594</v>
      </c>
      <c r="D74" s="1" t="s">
        <v>244</v>
      </c>
      <c r="E74" s="21">
        <v>173</v>
      </c>
      <c r="F74" s="9">
        <v>110</v>
      </c>
      <c r="G74" s="9" t="s">
        <v>832</v>
      </c>
      <c r="H74" s="47">
        <v>44707</v>
      </c>
      <c r="I74" s="11" t="s">
        <v>377</v>
      </c>
    </row>
    <row r="75" spans="1:9" x14ac:dyDescent="0.3">
      <c r="A75" s="8">
        <f>IF(B75&lt;&gt;"",ROWS($B$6:B75),"")</f>
        <v>70</v>
      </c>
      <c r="B75" s="1" t="s">
        <v>340</v>
      </c>
      <c r="C75" s="1" t="s">
        <v>341</v>
      </c>
      <c r="D75" s="1" t="s">
        <v>28</v>
      </c>
      <c r="E75" s="21">
        <v>145</v>
      </c>
      <c r="F75" s="9">
        <v>34</v>
      </c>
      <c r="G75" s="9" t="s">
        <v>832</v>
      </c>
      <c r="H75" s="47">
        <v>44617</v>
      </c>
      <c r="I75" s="11" t="s">
        <v>29</v>
      </c>
    </row>
    <row r="76" spans="1:9" x14ac:dyDescent="0.3">
      <c r="A76" s="8">
        <f>IF(B76&lt;&gt;"",ROWS($B$6:B76),"")</f>
        <v>71</v>
      </c>
      <c r="B76" s="1" t="s">
        <v>498</v>
      </c>
      <c r="C76" s="1" t="s">
        <v>499</v>
      </c>
      <c r="D76" s="1" t="s">
        <v>226</v>
      </c>
      <c r="E76" s="21">
        <v>135.85999999999967</v>
      </c>
      <c r="F76" s="9">
        <v>28</v>
      </c>
      <c r="G76" s="9">
        <v>2</v>
      </c>
      <c r="H76" s="47">
        <v>44701</v>
      </c>
      <c r="I76" s="11" t="s">
        <v>177</v>
      </c>
    </row>
    <row r="77" spans="1:9" x14ac:dyDescent="0.3">
      <c r="A77" s="8">
        <f>IF(B77&lt;&gt;"",ROWS($B$6:B77),"")</f>
        <v>72</v>
      </c>
      <c r="B77" s="1" t="s">
        <v>372</v>
      </c>
      <c r="C77" s="1" t="s">
        <v>373</v>
      </c>
      <c r="D77" s="1" t="s">
        <v>226</v>
      </c>
      <c r="E77" s="21">
        <v>120</v>
      </c>
      <c r="F77" s="9">
        <v>27</v>
      </c>
      <c r="G77" s="9" t="s">
        <v>832</v>
      </c>
      <c r="H77" s="47">
        <v>44561</v>
      </c>
      <c r="I77" s="11" t="s">
        <v>95</v>
      </c>
    </row>
    <row r="78" spans="1:9" x14ac:dyDescent="0.3">
      <c r="A78" s="8">
        <f>IF(B78&lt;&gt;"",ROWS($B$6:B78),"")</f>
        <v>73</v>
      </c>
      <c r="B78" s="1" t="s">
        <v>411</v>
      </c>
      <c r="C78" s="1" t="s">
        <v>412</v>
      </c>
      <c r="D78" s="1" t="s">
        <v>413</v>
      </c>
      <c r="E78" s="21">
        <v>87</v>
      </c>
      <c r="F78" s="9">
        <v>23</v>
      </c>
      <c r="G78" s="9">
        <v>2</v>
      </c>
      <c r="H78" s="47">
        <v>44655</v>
      </c>
      <c r="I78" s="11" t="s">
        <v>105</v>
      </c>
    </row>
    <row r="79" spans="1:9" x14ac:dyDescent="0.3">
      <c r="A79" s="8">
        <f>IF(B79&lt;&gt;"",ROWS($B$6:B79),"")</f>
        <v>74</v>
      </c>
      <c r="B79" s="1" t="s">
        <v>604</v>
      </c>
      <c r="C79" s="1" t="s">
        <v>604</v>
      </c>
      <c r="D79" s="1" t="s">
        <v>605</v>
      </c>
      <c r="E79" s="21">
        <v>86</v>
      </c>
      <c r="F79" s="9">
        <v>26</v>
      </c>
      <c r="G79" s="9">
        <v>1</v>
      </c>
      <c r="H79" s="47">
        <v>44655</v>
      </c>
      <c r="I79" s="11" t="s">
        <v>105</v>
      </c>
    </row>
    <row r="80" spans="1:9" x14ac:dyDescent="0.3">
      <c r="A80" s="8">
        <f>IF(B80&lt;&gt;"",ROWS($B$6:B80),"")</f>
        <v>75</v>
      </c>
      <c r="B80" s="1" t="s">
        <v>745</v>
      </c>
      <c r="C80" s="1" t="s">
        <v>746</v>
      </c>
      <c r="D80" s="1" t="s">
        <v>192</v>
      </c>
      <c r="E80" s="21">
        <v>77.5</v>
      </c>
      <c r="F80" s="9">
        <v>4</v>
      </c>
      <c r="G80" s="9" t="s">
        <v>832</v>
      </c>
      <c r="H80" s="47">
        <v>44606</v>
      </c>
      <c r="I80" s="11" t="s">
        <v>615</v>
      </c>
    </row>
    <row r="81" spans="1:9" x14ac:dyDescent="0.3">
      <c r="A81" s="8">
        <f>IF(B81&lt;&gt;"",ROWS($B$6:B81),"")</f>
        <v>76</v>
      </c>
      <c r="B81" s="1" t="s">
        <v>771</v>
      </c>
      <c r="C81" s="1" t="s">
        <v>772</v>
      </c>
      <c r="D81" s="1" t="s">
        <v>226</v>
      </c>
      <c r="E81" s="21">
        <v>76</v>
      </c>
      <c r="F81" s="9">
        <v>14</v>
      </c>
      <c r="G81" s="9">
        <v>1</v>
      </c>
      <c r="H81" s="47">
        <v>43987</v>
      </c>
      <c r="I81" s="11" t="s">
        <v>105</v>
      </c>
    </row>
    <row r="82" spans="1:9" x14ac:dyDescent="0.3">
      <c r="A82" s="8">
        <f>IF(B82&lt;&gt;"",ROWS($B$6:B82),"")</f>
        <v>77</v>
      </c>
      <c r="B82" s="1" t="s">
        <v>797</v>
      </c>
      <c r="C82" s="1" t="s">
        <v>797</v>
      </c>
      <c r="D82" s="1" t="s">
        <v>226</v>
      </c>
      <c r="E82" s="21">
        <v>68.5</v>
      </c>
      <c r="F82" s="9">
        <v>15</v>
      </c>
      <c r="G82" s="9" t="s">
        <v>832</v>
      </c>
      <c r="H82" s="47">
        <v>44474</v>
      </c>
      <c r="I82" s="11" t="s">
        <v>95</v>
      </c>
    </row>
    <row r="83" spans="1:9" x14ac:dyDescent="0.3">
      <c r="A83" s="8">
        <f>IF(B83&lt;&gt;"",ROWS($B$6:B83),"")</f>
        <v>78</v>
      </c>
      <c r="B83" s="1" t="s">
        <v>750</v>
      </c>
      <c r="C83" s="1" t="s">
        <v>751</v>
      </c>
      <c r="D83" s="1" t="s">
        <v>752</v>
      </c>
      <c r="E83" s="21">
        <v>52.5</v>
      </c>
      <c r="F83" s="9">
        <v>16</v>
      </c>
      <c r="G83" s="9" t="s">
        <v>831</v>
      </c>
      <c r="H83" s="47">
        <v>44693</v>
      </c>
      <c r="I83" s="11" t="s">
        <v>615</v>
      </c>
    </row>
    <row r="84" spans="1:9" x14ac:dyDescent="0.3">
      <c r="A84" s="8">
        <f>IF(B84&lt;&gt;"",ROWS($B$6:B84),"")</f>
        <v>79</v>
      </c>
      <c r="B84" s="1" t="s">
        <v>403</v>
      </c>
      <c r="C84" s="1" t="s">
        <v>404</v>
      </c>
      <c r="D84" s="1" t="s">
        <v>321</v>
      </c>
      <c r="E84" s="21">
        <v>52</v>
      </c>
      <c r="F84" s="9">
        <v>9</v>
      </c>
      <c r="G84" s="9" t="s">
        <v>832</v>
      </c>
      <c r="H84" s="47">
        <v>44673</v>
      </c>
      <c r="I84" s="11" t="s">
        <v>95</v>
      </c>
    </row>
    <row r="85" spans="1:9" x14ac:dyDescent="0.3">
      <c r="A85" s="8">
        <f>IF(B85&lt;&gt;"",ROWS($B$6:B85),"")</f>
        <v>80</v>
      </c>
      <c r="B85" s="1" t="s">
        <v>616</v>
      </c>
      <c r="C85" s="1" t="s">
        <v>617</v>
      </c>
      <c r="D85" s="1" t="s">
        <v>166</v>
      </c>
      <c r="E85" s="21">
        <v>38</v>
      </c>
      <c r="F85" s="9">
        <v>6</v>
      </c>
      <c r="G85" s="9" t="s">
        <v>832</v>
      </c>
      <c r="H85" s="47">
        <v>41957</v>
      </c>
      <c r="I85" s="11" t="s">
        <v>95</v>
      </c>
    </row>
    <row r="86" spans="1:9" x14ac:dyDescent="0.3">
      <c r="A86" s="8">
        <f>IF(B86&lt;&gt;"",ROWS($B$6:B86),"")</f>
        <v>81</v>
      </c>
      <c r="B86" s="1" t="s">
        <v>245</v>
      </c>
      <c r="C86" s="1" t="s">
        <v>246</v>
      </c>
      <c r="D86" s="1" t="s">
        <v>28</v>
      </c>
      <c r="E86" s="21">
        <v>28</v>
      </c>
      <c r="F86" s="9">
        <v>4</v>
      </c>
      <c r="G86" s="9" t="s">
        <v>832</v>
      </c>
      <c r="H86" s="47">
        <v>44673</v>
      </c>
      <c r="I86" s="11" t="s">
        <v>42</v>
      </c>
    </row>
    <row r="87" spans="1:9" x14ac:dyDescent="0.3">
      <c r="A87" s="8">
        <f>IF(B87&lt;&gt;"",ROWS($B$6:B87),"")</f>
        <v>82</v>
      </c>
      <c r="B87" s="1" t="s">
        <v>391</v>
      </c>
      <c r="C87" s="1" t="s">
        <v>392</v>
      </c>
      <c r="D87" s="1" t="s">
        <v>393</v>
      </c>
      <c r="E87" s="21">
        <v>12</v>
      </c>
      <c r="F87" s="9">
        <v>2</v>
      </c>
      <c r="G87" s="9" t="s">
        <v>832</v>
      </c>
      <c r="H87" s="47">
        <v>44512</v>
      </c>
      <c r="I87" s="11" t="s">
        <v>207</v>
      </c>
    </row>
    <row r="88" spans="1:9" x14ac:dyDescent="0.3">
      <c r="A88" s="8">
        <f>IF(B88&lt;&gt;"",ROWS($B$6:B88),"")</f>
        <v>83</v>
      </c>
      <c r="B88" s="1" t="s">
        <v>526</v>
      </c>
      <c r="C88" s="1" t="s">
        <v>527</v>
      </c>
      <c r="D88" s="1" t="s">
        <v>239</v>
      </c>
      <c r="E88" s="21">
        <v>7</v>
      </c>
      <c r="F88" s="9">
        <v>2</v>
      </c>
      <c r="G88" s="9">
        <v>1</v>
      </c>
      <c r="H88" s="47">
        <v>44655</v>
      </c>
      <c r="I88" s="11" t="s">
        <v>105</v>
      </c>
    </row>
    <row r="89" spans="1:9" x14ac:dyDescent="0.3">
      <c r="E89" s="19">
        <f>SUBTOTAL(109,Table3_Birželis[Pajamos])</f>
        <v>911897.59000000032</v>
      </c>
      <c r="F89" s="12">
        <f>SUBTOTAL(109,Table3_Birželis[Žiūrovų skaičius])</f>
        <v>169747</v>
      </c>
    </row>
  </sheetData>
  <pageMargins left="0.75" right="0.75" top="1" bottom="1" header="0.5" footer="0.5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67"/>
  <sheetViews>
    <sheetView workbookViewId="0">
      <selection activeCell="B6" sqref="B6"/>
    </sheetView>
  </sheetViews>
  <sheetFormatPr defaultRowHeight="14.4" x14ac:dyDescent="0.3"/>
  <cols>
    <col min="1" max="1" width="8.33203125" customWidth="1"/>
    <col min="2" max="3" width="45" customWidth="1"/>
    <col min="4" max="7" width="18" customWidth="1"/>
    <col min="8" max="8" width="18" style="45" customWidth="1"/>
    <col min="9" max="9" width="45" customWidth="1"/>
  </cols>
  <sheetData>
    <row r="1" spans="1:9" x14ac:dyDescent="0.3">
      <c r="A1" s="13">
        <f>'2022'!A1</f>
        <v>2022</v>
      </c>
    </row>
    <row r="2" spans="1:9" x14ac:dyDescent="0.3">
      <c r="A2" s="16" t="str">
        <f>'2022'!A2</f>
        <v>Lietuvos kino teatruose rodytų filmų TOP</v>
      </c>
    </row>
    <row r="3" spans="1:9" x14ac:dyDescent="0.3">
      <c r="A3" s="16" t="s">
        <v>19</v>
      </c>
    </row>
    <row r="4" spans="1:9" x14ac:dyDescent="0.3">
      <c r="A4" s="16"/>
    </row>
    <row r="5" spans="1:9" x14ac:dyDescent="0.3">
      <c r="A5" s="5" t="s">
        <v>1</v>
      </c>
      <c r="B5" s="6" t="s">
        <v>2</v>
      </c>
      <c r="C5" s="6" t="s">
        <v>3</v>
      </c>
      <c r="D5" s="6" t="s">
        <v>4</v>
      </c>
      <c r="E5" s="6" t="s">
        <v>5</v>
      </c>
      <c r="F5" s="6" t="s">
        <v>6</v>
      </c>
      <c r="G5" s="6" t="s">
        <v>7</v>
      </c>
      <c r="H5" s="46" t="s">
        <v>8</v>
      </c>
      <c r="I5" s="7" t="s">
        <v>9</v>
      </c>
    </row>
    <row r="6" spans="1:9" x14ac:dyDescent="0.3">
      <c r="A6" s="8">
        <f>IF(B6&lt;&gt;"",ROWS($B$6:B6),"")</f>
        <v>1</v>
      </c>
      <c r="B6" s="1" t="s">
        <v>26</v>
      </c>
      <c r="C6" s="1" t="s">
        <v>27</v>
      </c>
      <c r="D6" s="1" t="s">
        <v>28</v>
      </c>
      <c r="E6" s="21">
        <v>1040620.12</v>
      </c>
      <c r="F6" s="9">
        <v>190218</v>
      </c>
      <c r="G6" s="9">
        <v>32</v>
      </c>
      <c r="H6" s="47">
        <v>44743</v>
      </c>
      <c r="I6" s="11" t="s">
        <v>29</v>
      </c>
    </row>
    <row r="7" spans="1:9" x14ac:dyDescent="0.3">
      <c r="A7" s="8">
        <f>IF(B7&lt;&gt;"",ROWS($B$6:B7),"")</f>
        <v>2</v>
      </c>
      <c r="B7" s="1" t="s">
        <v>49</v>
      </c>
      <c r="C7" s="1" t="s">
        <v>50</v>
      </c>
      <c r="D7" s="1" t="s">
        <v>28</v>
      </c>
      <c r="E7" s="21">
        <v>328338.55</v>
      </c>
      <c r="F7" s="9">
        <v>45591</v>
      </c>
      <c r="G7" s="9">
        <v>29</v>
      </c>
      <c r="H7" s="47">
        <v>44750</v>
      </c>
      <c r="I7" s="11" t="s">
        <v>32</v>
      </c>
    </row>
    <row r="8" spans="1:9" x14ac:dyDescent="0.3">
      <c r="A8" s="8">
        <f>IF(B8&lt;&gt;"",ROWS($B$6:B8),"")</f>
        <v>3</v>
      </c>
      <c r="B8" s="1" t="s">
        <v>61</v>
      </c>
      <c r="C8" s="1" t="s">
        <v>61</v>
      </c>
      <c r="D8" s="1" t="s">
        <v>34</v>
      </c>
      <c r="E8" s="21">
        <v>197284.96000000002</v>
      </c>
      <c r="F8" s="9">
        <v>29403</v>
      </c>
      <c r="G8" s="9" t="s">
        <v>823</v>
      </c>
      <c r="H8" s="47">
        <v>44736</v>
      </c>
      <c r="I8" s="11" t="s">
        <v>62</v>
      </c>
    </row>
    <row r="9" spans="1:9" x14ac:dyDescent="0.3">
      <c r="A9" s="8">
        <f>IF(B9&lt;&gt;"",ROWS($B$6:B9),"")</f>
        <v>4</v>
      </c>
      <c r="B9" s="1" t="s">
        <v>72</v>
      </c>
      <c r="C9" s="1" t="s">
        <v>72</v>
      </c>
      <c r="D9" s="1" t="s">
        <v>28</v>
      </c>
      <c r="E9" s="21">
        <v>146183.16</v>
      </c>
      <c r="F9" s="9">
        <v>22721</v>
      </c>
      <c r="G9" s="9" t="s">
        <v>825</v>
      </c>
      <c r="H9" s="47">
        <v>44736</v>
      </c>
      <c r="I9" s="11" t="s">
        <v>53</v>
      </c>
    </row>
    <row r="10" spans="1:9" x14ac:dyDescent="0.3">
      <c r="A10" s="8">
        <f>IF(B10&lt;&gt;"",ROWS($B$6:B10),"")</f>
        <v>5</v>
      </c>
      <c r="B10" s="1" t="s">
        <v>54</v>
      </c>
      <c r="C10" s="1" t="s">
        <v>55</v>
      </c>
      <c r="D10" s="1" t="s">
        <v>28</v>
      </c>
      <c r="E10" s="21">
        <v>83133.37</v>
      </c>
      <c r="F10" s="9">
        <v>12328</v>
      </c>
      <c r="G10" s="9" t="s">
        <v>836</v>
      </c>
      <c r="H10" s="47">
        <v>44708</v>
      </c>
      <c r="I10" s="11" t="s">
        <v>48</v>
      </c>
    </row>
    <row r="11" spans="1:9" x14ac:dyDescent="0.3">
      <c r="A11" s="8">
        <f>IF(B11&lt;&gt;"",ROWS($B$6:B11),"")</f>
        <v>6</v>
      </c>
      <c r="B11" s="1" t="s">
        <v>145</v>
      </c>
      <c r="C11" s="1" t="s">
        <v>146</v>
      </c>
      <c r="D11" s="1" t="s">
        <v>28</v>
      </c>
      <c r="E11" s="21">
        <v>64996.29</v>
      </c>
      <c r="F11" s="9">
        <v>9628</v>
      </c>
      <c r="G11" s="9" t="s">
        <v>825</v>
      </c>
      <c r="H11" s="47">
        <v>44736</v>
      </c>
      <c r="I11" s="11" t="s">
        <v>29</v>
      </c>
    </row>
    <row r="12" spans="1:9" x14ac:dyDescent="0.3">
      <c r="A12" s="8">
        <f>IF(B12&lt;&gt;"",ROWS($B$6:B12),"")</f>
        <v>7</v>
      </c>
      <c r="B12" s="1" t="s">
        <v>56</v>
      </c>
      <c r="C12" s="1" t="s">
        <v>57</v>
      </c>
      <c r="D12" s="1" t="s">
        <v>28</v>
      </c>
      <c r="E12" s="21">
        <v>40058.65</v>
      </c>
      <c r="F12" s="9">
        <v>8606</v>
      </c>
      <c r="G12" s="9" t="s">
        <v>842</v>
      </c>
      <c r="H12" s="47">
        <v>44771</v>
      </c>
      <c r="I12" s="11" t="s">
        <v>53</v>
      </c>
    </row>
    <row r="13" spans="1:9" x14ac:dyDescent="0.3">
      <c r="A13" s="8">
        <f>IF(B13&lt;&gt;"",ROWS($B$6:B13),"")</f>
        <v>8</v>
      </c>
      <c r="B13" s="1" t="s">
        <v>88</v>
      </c>
      <c r="C13" s="1" t="s">
        <v>89</v>
      </c>
      <c r="D13" s="1" t="s">
        <v>28</v>
      </c>
      <c r="E13" s="21">
        <v>38253.24</v>
      </c>
      <c r="F13" s="9">
        <v>6201</v>
      </c>
      <c r="G13" s="9">
        <v>12</v>
      </c>
      <c r="H13" s="47">
        <v>44722</v>
      </c>
      <c r="I13" s="11" t="s">
        <v>29</v>
      </c>
    </row>
    <row r="14" spans="1:9" x14ac:dyDescent="0.3">
      <c r="A14" s="8">
        <f>IF(B14&lt;&gt;"",ROWS($B$6:B14),"")</f>
        <v>9</v>
      </c>
      <c r="B14" s="1" t="s">
        <v>230</v>
      </c>
      <c r="C14" s="1" t="s">
        <v>231</v>
      </c>
      <c r="D14" s="1" t="s">
        <v>232</v>
      </c>
      <c r="E14" s="21">
        <v>35600</v>
      </c>
      <c r="F14" s="9">
        <v>5464</v>
      </c>
      <c r="G14" s="9" t="s">
        <v>825</v>
      </c>
      <c r="H14" s="47">
        <v>44750</v>
      </c>
      <c r="I14" s="11" t="s">
        <v>83</v>
      </c>
    </row>
    <row r="15" spans="1:9" x14ac:dyDescent="0.3">
      <c r="A15" s="8">
        <f>IF(B15&lt;&gt;"",ROWS($B$6:B15),"")</f>
        <v>10</v>
      </c>
      <c r="B15" s="1" t="s">
        <v>135</v>
      </c>
      <c r="C15" s="1" t="s">
        <v>136</v>
      </c>
      <c r="D15" s="1" t="s">
        <v>28</v>
      </c>
      <c r="E15" s="21">
        <v>21915.78</v>
      </c>
      <c r="F15" s="9">
        <v>3114</v>
      </c>
      <c r="G15" s="9" t="s">
        <v>836</v>
      </c>
      <c r="H15" s="47">
        <v>44771</v>
      </c>
      <c r="I15" s="11" t="s">
        <v>42</v>
      </c>
    </row>
    <row r="16" spans="1:9" x14ac:dyDescent="0.3">
      <c r="A16" s="8">
        <f>IF(B16&lt;&gt;"",ROWS($B$6:B16),"")</f>
        <v>11</v>
      </c>
      <c r="B16" s="1" t="s">
        <v>152</v>
      </c>
      <c r="C16" s="1" t="s">
        <v>153</v>
      </c>
      <c r="D16" s="1" t="s">
        <v>28</v>
      </c>
      <c r="E16" s="21">
        <v>18996.79</v>
      </c>
      <c r="F16" s="9">
        <v>4151</v>
      </c>
      <c r="G16" s="9">
        <v>12</v>
      </c>
      <c r="H16" s="47">
        <v>44729</v>
      </c>
      <c r="I16" s="11" t="s">
        <v>32</v>
      </c>
    </row>
    <row r="17" spans="1:9" x14ac:dyDescent="0.3">
      <c r="A17" s="8">
        <f>IF(B17&lt;&gt;"",ROWS($B$6:B17),"")</f>
        <v>12</v>
      </c>
      <c r="B17" s="1" t="s">
        <v>180</v>
      </c>
      <c r="C17" s="1" t="s">
        <v>180</v>
      </c>
      <c r="D17" s="1" t="s">
        <v>34</v>
      </c>
      <c r="E17" s="21">
        <v>15733.76</v>
      </c>
      <c r="F17" s="9">
        <v>2468</v>
      </c>
      <c r="G17" s="9" t="s">
        <v>827</v>
      </c>
      <c r="H17" s="47">
        <v>44771</v>
      </c>
      <c r="I17" s="11" t="s">
        <v>181</v>
      </c>
    </row>
    <row r="18" spans="1:9" x14ac:dyDescent="0.3">
      <c r="A18" s="8">
        <f>IF(B18&lt;&gt;"",ROWS($B$6:B18),"")</f>
        <v>13</v>
      </c>
      <c r="B18" s="1" t="s">
        <v>45</v>
      </c>
      <c r="C18" s="1" t="s">
        <v>46</v>
      </c>
      <c r="D18" s="1" t="s">
        <v>47</v>
      </c>
      <c r="E18" s="21">
        <v>7638.02</v>
      </c>
      <c r="F18" s="9">
        <v>1772</v>
      </c>
      <c r="G18" s="9" t="s">
        <v>829</v>
      </c>
      <c r="H18" s="47">
        <v>44652</v>
      </c>
      <c r="I18" s="11" t="s">
        <v>48</v>
      </c>
    </row>
    <row r="19" spans="1:9" x14ac:dyDescent="0.3">
      <c r="A19" s="8">
        <f>IF(B19&lt;&gt;"",ROWS($B$6:B19),"")</f>
        <v>14</v>
      </c>
      <c r="B19" s="1" t="s">
        <v>347</v>
      </c>
      <c r="C19" s="1" t="s">
        <v>348</v>
      </c>
      <c r="D19" s="1" t="s">
        <v>226</v>
      </c>
      <c r="E19" s="21">
        <v>7603</v>
      </c>
      <c r="F19" s="9">
        <v>1334</v>
      </c>
      <c r="G19" s="9" t="s">
        <v>827</v>
      </c>
      <c r="H19" s="47">
        <v>44764</v>
      </c>
      <c r="I19" s="11" t="s">
        <v>83</v>
      </c>
    </row>
    <row r="20" spans="1:9" x14ac:dyDescent="0.3">
      <c r="A20" s="8">
        <f>IF(B20&lt;&gt;"",ROWS($B$6:B20),"")</f>
        <v>15</v>
      </c>
      <c r="B20" s="1" t="s">
        <v>154</v>
      </c>
      <c r="C20" s="1" t="s">
        <v>155</v>
      </c>
      <c r="D20" s="1" t="s">
        <v>28</v>
      </c>
      <c r="E20" s="21">
        <v>6944.9</v>
      </c>
      <c r="F20" s="9">
        <v>1454</v>
      </c>
      <c r="G20" s="9" t="s">
        <v>829</v>
      </c>
      <c r="H20" s="47">
        <v>44715</v>
      </c>
      <c r="I20" s="11" t="s">
        <v>42</v>
      </c>
    </row>
    <row r="21" spans="1:9" x14ac:dyDescent="0.3">
      <c r="A21" s="8">
        <f>IF(B21&lt;&gt;"",ROWS($B$6:B21),"")</f>
        <v>16</v>
      </c>
      <c r="B21" s="1" t="s">
        <v>221</v>
      </c>
      <c r="C21" s="1" t="s">
        <v>222</v>
      </c>
      <c r="D21" s="1" t="s">
        <v>223</v>
      </c>
      <c r="E21" s="21">
        <v>3959.0599999999977</v>
      </c>
      <c r="F21" s="9">
        <v>1394</v>
      </c>
      <c r="G21" s="9" t="s">
        <v>831</v>
      </c>
      <c r="H21" s="47">
        <v>44708</v>
      </c>
      <c r="I21" s="11" t="s">
        <v>167</v>
      </c>
    </row>
    <row r="22" spans="1:9" x14ac:dyDescent="0.3">
      <c r="A22" s="8">
        <f>IF(B22&lt;&gt;"",ROWS($B$6:B22),"")</f>
        <v>17</v>
      </c>
      <c r="B22" s="1" t="s">
        <v>384</v>
      </c>
      <c r="C22" s="1" t="s">
        <v>385</v>
      </c>
      <c r="D22" s="1" t="s">
        <v>226</v>
      </c>
      <c r="E22" s="21">
        <v>3848.79</v>
      </c>
      <c r="F22" s="9">
        <v>633</v>
      </c>
      <c r="G22" s="9" t="s">
        <v>838</v>
      </c>
      <c r="H22" s="47">
        <v>44771</v>
      </c>
      <c r="I22" s="11" t="s">
        <v>167</v>
      </c>
    </row>
    <row r="23" spans="1:9" x14ac:dyDescent="0.3">
      <c r="A23" s="8">
        <f>IF(B23&lt;&gt;"",ROWS($B$6:B23),"")</f>
        <v>18</v>
      </c>
      <c r="B23" s="1" t="s">
        <v>43</v>
      </c>
      <c r="C23" s="1" t="s">
        <v>44</v>
      </c>
      <c r="D23" s="1" t="s">
        <v>28</v>
      </c>
      <c r="E23" s="21">
        <v>3531.29</v>
      </c>
      <c r="F23" s="9">
        <v>517</v>
      </c>
      <c r="G23" s="9" t="s">
        <v>828</v>
      </c>
      <c r="H23" s="47">
        <v>44687</v>
      </c>
      <c r="I23" s="11" t="s">
        <v>32</v>
      </c>
    </row>
    <row r="24" spans="1:9" x14ac:dyDescent="0.3">
      <c r="A24" s="8">
        <f>IF(B24&lt;&gt;"",ROWS($B$6:B24),"")</f>
        <v>19</v>
      </c>
      <c r="B24" s="1" t="s">
        <v>431</v>
      </c>
      <c r="C24" s="1" t="s">
        <v>432</v>
      </c>
      <c r="D24" s="1" t="s">
        <v>433</v>
      </c>
      <c r="E24" s="21">
        <v>1832.8</v>
      </c>
      <c r="F24" s="9">
        <v>361</v>
      </c>
      <c r="G24" s="9" t="s">
        <v>828</v>
      </c>
      <c r="H24" s="47">
        <v>44757</v>
      </c>
      <c r="I24" s="11" t="s">
        <v>95</v>
      </c>
    </row>
    <row r="25" spans="1:9" x14ac:dyDescent="0.3">
      <c r="A25" s="8">
        <f>IF(B25&lt;&gt;"",ROWS($B$6:B25),"")</f>
        <v>20</v>
      </c>
      <c r="B25" s="1" t="s">
        <v>218</v>
      </c>
      <c r="C25" s="1" t="s">
        <v>219</v>
      </c>
      <c r="D25" s="1" t="s">
        <v>220</v>
      </c>
      <c r="E25" s="21">
        <v>1641.2</v>
      </c>
      <c r="F25" s="9">
        <v>349</v>
      </c>
      <c r="G25" s="9">
        <v>4</v>
      </c>
      <c r="H25" s="47">
        <v>44655</v>
      </c>
      <c r="I25" s="11" t="s">
        <v>105</v>
      </c>
    </row>
    <row r="26" spans="1:9" x14ac:dyDescent="0.3">
      <c r="A26" s="8">
        <f>IF(B26&lt;&gt;"",ROWS($B$6:B26),"")</f>
        <v>21</v>
      </c>
      <c r="B26" s="1" t="s">
        <v>79</v>
      </c>
      <c r="C26" s="1" t="s">
        <v>80</v>
      </c>
      <c r="D26" s="1" t="s">
        <v>28</v>
      </c>
      <c r="E26" s="21">
        <v>1233.81</v>
      </c>
      <c r="F26" s="9">
        <v>278</v>
      </c>
      <c r="G26" s="9" t="s">
        <v>830</v>
      </c>
      <c r="H26" s="47">
        <v>44638</v>
      </c>
      <c r="I26" s="11" t="s">
        <v>29</v>
      </c>
    </row>
    <row r="27" spans="1:9" x14ac:dyDescent="0.3">
      <c r="A27" s="8">
        <f>IF(B27&lt;&gt;"",ROWS($B$6:B27),"")</f>
        <v>22</v>
      </c>
      <c r="B27" s="1" t="s">
        <v>261</v>
      </c>
      <c r="C27" s="1" t="s">
        <v>262</v>
      </c>
      <c r="D27" s="1" t="s">
        <v>28</v>
      </c>
      <c r="E27" s="21">
        <v>1154.5999999999985</v>
      </c>
      <c r="F27" s="9">
        <v>240</v>
      </c>
      <c r="G27" s="9" t="s">
        <v>831</v>
      </c>
      <c r="H27" s="47">
        <v>44680</v>
      </c>
      <c r="I27" s="11" t="s">
        <v>167</v>
      </c>
    </row>
    <row r="28" spans="1:9" x14ac:dyDescent="0.3">
      <c r="A28" s="8">
        <f>IF(B28&lt;&gt;"",ROWS($B$6:B28),"")</f>
        <v>23</v>
      </c>
      <c r="B28" s="1" t="s">
        <v>270</v>
      </c>
      <c r="C28" s="1" t="s">
        <v>271</v>
      </c>
      <c r="D28" s="1" t="s">
        <v>272</v>
      </c>
      <c r="E28" s="21">
        <v>1037.5</v>
      </c>
      <c r="F28" s="9">
        <v>178</v>
      </c>
      <c r="G28" s="9" t="s">
        <v>831</v>
      </c>
      <c r="H28" s="47">
        <v>44655</v>
      </c>
      <c r="I28" s="11" t="s">
        <v>105</v>
      </c>
    </row>
    <row r="29" spans="1:9" x14ac:dyDescent="0.3">
      <c r="A29" s="8">
        <f>IF(B29&lt;&gt;"",ROWS($B$6:B29),"")</f>
        <v>24</v>
      </c>
      <c r="B29" s="1" t="s">
        <v>470</v>
      </c>
      <c r="C29" s="1" t="s">
        <v>471</v>
      </c>
      <c r="D29" s="1" t="s">
        <v>472</v>
      </c>
      <c r="E29" s="21">
        <v>1023.6300000000001</v>
      </c>
      <c r="F29" s="9">
        <v>251</v>
      </c>
      <c r="G29" s="9" t="s">
        <v>828</v>
      </c>
      <c r="H29" s="47">
        <v>44771</v>
      </c>
      <c r="I29" s="11" t="s">
        <v>95</v>
      </c>
    </row>
    <row r="30" spans="1:9" x14ac:dyDescent="0.3">
      <c r="A30" s="8">
        <f>IF(B30&lt;&gt;"",ROWS($B$6:B30),"")</f>
        <v>25</v>
      </c>
      <c r="B30" s="1" t="s">
        <v>240</v>
      </c>
      <c r="C30" s="1" t="s">
        <v>241</v>
      </c>
      <c r="D30" s="1" t="s">
        <v>28</v>
      </c>
      <c r="E30" s="21">
        <v>912.5</v>
      </c>
      <c r="F30" s="9">
        <v>164</v>
      </c>
      <c r="G30" s="9" t="s">
        <v>832</v>
      </c>
      <c r="H30" s="47">
        <v>44589</v>
      </c>
      <c r="I30" s="11" t="s">
        <v>95</v>
      </c>
    </row>
    <row r="31" spans="1:9" x14ac:dyDescent="0.3">
      <c r="A31" s="8">
        <f>IF(B31&lt;&gt;"",ROWS($B$6:B31),"")</f>
        <v>26</v>
      </c>
      <c r="B31" s="1" t="s">
        <v>439</v>
      </c>
      <c r="C31" s="1" t="s">
        <v>440</v>
      </c>
      <c r="D31" s="1" t="s">
        <v>441</v>
      </c>
      <c r="E31" s="21">
        <v>852.5</v>
      </c>
      <c r="F31" s="9">
        <v>168</v>
      </c>
      <c r="G31" s="9" t="s">
        <v>832</v>
      </c>
      <c r="H31" s="47">
        <v>44729</v>
      </c>
      <c r="I31" s="11" t="s">
        <v>95</v>
      </c>
    </row>
    <row r="32" spans="1:9" x14ac:dyDescent="0.3">
      <c r="A32" s="8">
        <f>IF(B32&lt;&gt;"",ROWS($B$6:B32),"")</f>
        <v>27</v>
      </c>
      <c r="B32" s="1" t="s">
        <v>98</v>
      </c>
      <c r="C32" s="1" t="s">
        <v>99</v>
      </c>
      <c r="D32" s="1" t="s">
        <v>100</v>
      </c>
      <c r="E32" s="21">
        <v>851.5</v>
      </c>
      <c r="F32" s="9">
        <v>360</v>
      </c>
      <c r="G32" s="9" t="s">
        <v>831</v>
      </c>
      <c r="H32" s="47">
        <v>44568</v>
      </c>
      <c r="I32" s="11" t="s">
        <v>48</v>
      </c>
    </row>
    <row r="33" spans="1:9" x14ac:dyDescent="0.3">
      <c r="A33" s="8">
        <f>IF(B33&lt;&gt;"",ROWS($B$6:B33),"")</f>
        <v>28</v>
      </c>
      <c r="B33" s="1" t="s">
        <v>600</v>
      </c>
      <c r="C33" s="1" t="s">
        <v>601</v>
      </c>
      <c r="D33" s="1" t="s">
        <v>226</v>
      </c>
      <c r="E33" s="21">
        <v>810</v>
      </c>
      <c r="F33" s="9">
        <v>190</v>
      </c>
      <c r="G33" s="9">
        <v>1</v>
      </c>
      <c r="H33" s="47">
        <v>44393</v>
      </c>
      <c r="I33" s="11" t="s">
        <v>95</v>
      </c>
    </row>
    <row r="34" spans="1:9" x14ac:dyDescent="0.3">
      <c r="A34" s="8">
        <f>IF(B34&lt;&gt;"",ROWS($B$6:B34),"")</f>
        <v>29</v>
      </c>
      <c r="B34" s="1" t="s">
        <v>574</v>
      </c>
      <c r="C34" s="1" t="s">
        <v>575</v>
      </c>
      <c r="D34" s="1" t="s">
        <v>28</v>
      </c>
      <c r="E34" s="21">
        <v>765.5</v>
      </c>
      <c r="F34" s="9">
        <v>361</v>
      </c>
      <c r="G34" s="9" t="s">
        <v>832</v>
      </c>
      <c r="H34" s="47">
        <v>44414</v>
      </c>
      <c r="I34" s="11" t="s">
        <v>42</v>
      </c>
    </row>
    <row r="35" spans="1:9" x14ac:dyDescent="0.3">
      <c r="A35" s="8">
        <f>IF(B35&lt;&gt;"",ROWS($B$6:B35),"")</f>
        <v>30</v>
      </c>
      <c r="B35" s="1" t="s">
        <v>652</v>
      </c>
      <c r="C35" s="1" t="s">
        <v>652</v>
      </c>
      <c r="D35" s="1" t="s">
        <v>362</v>
      </c>
      <c r="E35" s="21">
        <v>733</v>
      </c>
      <c r="F35" s="9">
        <v>128</v>
      </c>
      <c r="G35" s="9" t="s">
        <v>828</v>
      </c>
      <c r="H35" s="47">
        <v>44757</v>
      </c>
      <c r="I35" s="11" t="s">
        <v>322</v>
      </c>
    </row>
    <row r="36" spans="1:9" x14ac:dyDescent="0.3">
      <c r="A36" s="8">
        <f>IF(B36&lt;&gt;"",ROWS($B$6:B36),"")</f>
        <v>31</v>
      </c>
      <c r="B36" s="1" t="s">
        <v>229</v>
      </c>
      <c r="C36" s="1" t="s">
        <v>229</v>
      </c>
      <c r="D36" s="1" t="s">
        <v>34</v>
      </c>
      <c r="E36" s="21">
        <v>725.3</v>
      </c>
      <c r="F36" s="9">
        <v>144</v>
      </c>
      <c r="G36" s="9" t="s">
        <v>830</v>
      </c>
      <c r="H36" s="47">
        <v>44659</v>
      </c>
      <c r="I36" s="11" t="s">
        <v>105</v>
      </c>
    </row>
    <row r="37" spans="1:9" x14ac:dyDescent="0.3">
      <c r="A37" s="8">
        <f>IF(B37&lt;&gt;"",ROWS($B$6:B37),"")</f>
        <v>32</v>
      </c>
      <c r="B37" s="1" t="s">
        <v>633</v>
      </c>
      <c r="C37" s="1" t="s">
        <v>634</v>
      </c>
      <c r="D37" s="1" t="s">
        <v>226</v>
      </c>
      <c r="E37" s="21">
        <v>725</v>
      </c>
      <c r="F37" s="9">
        <v>142</v>
      </c>
      <c r="G37" s="9" t="s">
        <v>832</v>
      </c>
      <c r="H37" s="47">
        <v>44519</v>
      </c>
      <c r="I37" s="11" t="s">
        <v>635</v>
      </c>
    </row>
    <row r="38" spans="1:9" x14ac:dyDescent="0.3">
      <c r="A38" s="8">
        <f>IF(B38&lt;&gt;"",ROWS($B$6:B38),"")</f>
        <v>33</v>
      </c>
      <c r="B38" s="1" t="s">
        <v>86</v>
      </c>
      <c r="C38" s="1" t="s">
        <v>87</v>
      </c>
      <c r="D38" s="1" t="s">
        <v>28</v>
      </c>
      <c r="E38" s="21">
        <v>615</v>
      </c>
      <c r="F38" s="9">
        <v>255</v>
      </c>
      <c r="G38" s="9" t="s">
        <v>831</v>
      </c>
      <c r="H38" s="47">
        <v>44552</v>
      </c>
      <c r="I38" s="11" t="s">
        <v>29</v>
      </c>
    </row>
    <row r="39" spans="1:9" x14ac:dyDescent="0.3">
      <c r="A39" s="8">
        <f>IF(B39&lt;&gt;"",ROWS($B$6:B39),"")</f>
        <v>34</v>
      </c>
      <c r="B39" s="1" t="s">
        <v>403</v>
      </c>
      <c r="C39" s="1" t="s">
        <v>404</v>
      </c>
      <c r="D39" s="1" t="s">
        <v>321</v>
      </c>
      <c r="E39" s="21">
        <v>600</v>
      </c>
      <c r="F39" s="9">
        <v>150</v>
      </c>
      <c r="G39" s="9" t="s">
        <v>832</v>
      </c>
      <c r="H39" s="47">
        <v>44673</v>
      </c>
      <c r="I39" s="11" t="s">
        <v>95</v>
      </c>
    </row>
    <row r="40" spans="1:9" x14ac:dyDescent="0.3">
      <c r="A40" s="8">
        <f>IF(B40&lt;&gt;"",ROWS($B$6:B40),"")</f>
        <v>35</v>
      </c>
      <c r="B40" s="1" t="s">
        <v>524</v>
      </c>
      <c r="C40" s="1" t="s">
        <v>525</v>
      </c>
      <c r="D40" s="1" t="s">
        <v>210</v>
      </c>
      <c r="E40" s="21">
        <v>570.59</v>
      </c>
      <c r="F40" s="9">
        <v>215</v>
      </c>
      <c r="G40" s="9" t="s">
        <v>832</v>
      </c>
      <c r="H40" s="47">
        <v>44470</v>
      </c>
      <c r="I40" s="11" t="s">
        <v>42</v>
      </c>
    </row>
    <row r="41" spans="1:9" x14ac:dyDescent="0.3">
      <c r="A41" s="8">
        <f>IF(B41&lt;&gt;"",ROWS($B$6:B41),"")</f>
        <v>36</v>
      </c>
      <c r="B41" s="1" t="s">
        <v>224</v>
      </c>
      <c r="C41" s="1" t="s">
        <v>225</v>
      </c>
      <c r="D41" s="1" t="s">
        <v>226</v>
      </c>
      <c r="E41" s="21">
        <v>563</v>
      </c>
      <c r="F41" s="9">
        <v>225</v>
      </c>
      <c r="G41" s="9">
        <v>3</v>
      </c>
      <c r="H41" s="47">
        <v>44589</v>
      </c>
      <c r="I41" s="11" t="s">
        <v>207</v>
      </c>
    </row>
    <row r="42" spans="1:9" x14ac:dyDescent="0.3">
      <c r="A42" s="8">
        <f>IF(B42&lt;&gt;"",ROWS($B$6:B42),"")</f>
        <v>37</v>
      </c>
      <c r="B42" s="1" t="s">
        <v>542</v>
      </c>
      <c r="C42" s="1" t="s">
        <v>543</v>
      </c>
      <c r="D42" s="1" t="s">
        <v>226</v>
      </c>
      <c r="E42" s="21">
        <v>548</v>
      </c>
      <c r="F42" s="9">
        <v>222</v>
      </c>
      <c r="G42" s="9" t="s">
        <v>832</v>
      </c>
      <c r="H42" s="47">
        <v>44533</v>
      </c>
      <c r="I42" s="11" t="s">
        <v>42</v>
      </c>
    </row>
    <row r="43" spans="1:9" x14ac:dyDescent="0.3">
      <c r="A43" s="8">
        <f>IF(B43&lt;&gt;"",ROWS($B$6:B43),"")</f>
        <v>38</v>
      </c>
      <c r="B43" s="1" t="s">
        <v>480</v>
      </c>
      <c r="C43" s="1" t="s">
        <v>481</v>
      </c>
      <c r="D43" s="1" t="s">
        <v>121</v>
      </c>
      <c r="E43" s="21">
        <v>521</v>
      </c>
      <c r="F43" s="9">
        <v>104</v>
      </c>
      <c r="G43" s="9" t="s">
        <v>832</v>
      </c>
      <c r="H43" s="47">
        <v>44719</v>
      </c>
      <c r="I43" s="11" t="s">
        <v>95</v>
      </c>
    </row>
    <row r="44" spans="1:9" x14ac:dyDescent="0.3">
      <c r="A44" s="8">
        <f>IF(B44&lt;&gt;"",ROWS($B$6:B44),"")</f>
        <v>39</v>
      </c>
      <c r="B44" s="1" t="s">
        <v>132</v>
      </c>
      <c r="C44" s="1" t="s">
        <v>133</v>
      </c>
      <c r="D44" s="1" t="s">
        <v>134</v>
      </c>
      <c r="E44" s="21">
        <v>486.9</v>
      </c>
      <c r="F44" s="9">
        <v>199</v>
      </c>
      <c r="G44" s="9" t="s">
        <v>832</v>
      </c>
      <c r="H44" s="47">
        <v>44603</v>
      </c>
      <c r="I44" s="11" t="s">
        <v>42</v>
      </c>
    </row>
    <row r="45" spans="1:9" x14ac:dyDescent="0.3">
      <c r="A45" s="8">
        <f>IF(B45&lt;&gt;"",ROWS($B$6:B45),"")</f>
        <v>40</v>
      </c>
      <c r="B45" s="1" t="s">
        <v>590</v>
      </c>
      <c r="C45" s="1" t="s">
        <v>591</v>
      </c>
      <c r="D45" s="1" t="s">
        <v>592</v>
      </c>
      <c r="E45" s="21">
        <v>436.5</v>
      </c>
      <c r="F45" s="9">
        <v>117</v>
      </c>
      <c r="G45" s="9" t="s">
        <v>832</v>
      </c>
      <c r="H45" s="47">
        <v>41585</v>
      </c>
      <c r="I45" s="11" t="s">
        <v>42</v>
      </c>
    </row>
    <row r="46" spans="1:9" x14ac:dyDescent="0.3">
      <c r="A46" s="8">
        <f>IF(B46&lt;&gt;"",ROWS($B$6:B46),"")</f>
        <v>41</v>
      </c>
      <c r="B46" s="1" t="s">
        <v>311</v>
      </c>
      <c r="C46" s="1" t="s">
        <v>312</v>
      </c>
      <c r="D46" s="1" t="s">
        <v>239</v>
      </c>
      <c r="E46" s="21">
        <v>417</v>
      </c>
      <c r="F46" s="9">
        <v>102</v>
      </c>
      <c r="G46" s="9" t="s">
        <v>831</v>
      </c>
      <c r="H46" s="47">
        <v>44729</v>
      </c>
      <c r="I46" s="11" t="s">
        <v>167</v>
      </c>
    </row>
    <row r="47" spans="1:9" x14ac:dyDescent="0.3">
      <c r="A47" s="8">
        <f>IF(B47&lt;&gt;"",ROWS($B$6:B47),"")</f>
        <v>42</v>
      </c>
      <c r="B47" s="1" t="s">
        <v>407</v>
      </c>
      <c r="C47" s="1" t="s">
        <v>408</v>
      </c>
      <c r="D47" s="1" t="s">
        <v>244</v>
      </c>
      <c r="E47" s="21">
        <v>400</v>
      </c>
      <c r="F47" s="9">
        <v>80</v>
      </c>
      <c r="G47" s="9" t="s">
        <v>832</v>
      </c>
      <c r="H47" s="47">
        <v>44687</v>
      </c>
      <c r="I47" s="11" t="s">
        <v>207</v>
      </c>
    </row>
    <row r="48" spans="1:9" x14ac:dyDescent="0.3">
      <c r="A48" s="8">
        <f>IF(B48&lt;&gt;"",ROWS($B$6:B48),"")</f>
        <v>43</v>
      </c>
      <c r="B48" s="1" t="s">
        <v>609</v>
      </c>
      <c r="C48" s="1" t="s">
        <v>610</v>
      </c>
      <c r="D48" s="1" t="s">
        <v>611</v>
      </c>
      <c r="E48" s="21">
        <v>329.2</v>
      </c>
      <c r="F48" s="9">
        <v>145</v>
      </c>
      <c r="G48" s="9" t="s">
        <v>832</v>
      </c>
      <c r="H48" s="47">
        <v>44386</v>
      </c>
      <c r="I48" s="11" t="s">
        <v>42</v>
      </c>
    </row>
    <row r="49" spans="1:9" x14ac:dyDescent="0.3">
      <c r="A49" s="8">
        <f>IF(B49&lt;&gt;"",ROWS($B$6:B49),"")</f>
        <v>44</v>
      </c>
      <c r="B49" s="1" t="s">
        <v>363</v>
      </c>
      <c r="C49" s="1" t="s">
        <v>363</v>
      </c>
      <c r="D49" s="1" t="s">
        <v>236</v>
      </c>
      <c r="E49" s="21">
        <v>316.5</v>
      </c>
      <c r="F49" s="9">
        <v>65</v>
      </c>
      <c r="G49" s="9" t="s">
        <v>832</v>
      </c>
      <c r="H49" s="47">
        <v>44533</v>
      </c>
      <c r="I49" s="11" t="s">
        <v>95</v>
      </c>
    </row>
    <row r="50" spans="1:9" x14ac:dyDescent="0.3">
      <c r="A50" s="8">
        <f>IF(B50&lt;&gt;"",ROWS($B$6:B50),"")</f>
        <v>45</v>
      </c>
      <c r="B50" s="1" t="s">
        <v>600</v>
      </c>
      <c r="C50" s="1" t="s">
        <v>601</v>
      </c>
      <c r="D50" s="1" t="s">
        <v>226</v>
      </c>
      <c r="E50" s="21">
        <v>300</v>
      </c>
      <c r="F50" s="9">
        <v>200</v>
      </c>
      <c r="G50" s="9">
        <v>1</v>
      </c>
      <c r="H50" s="47">
        <v>44393</v>
      </c>
      <c r="I50" s="11" t="s">
        <v>95</v>
      </c>
    </row>
    <row r="51" spans="1:9" x14ac:dyDescent="0.3">
      <c r="A51" s="8">
        <f>IF(B51&lt;&gt;"",ROWS($B$6:B51),"")</f>
        <v>46</v>
      </c>
      <c r="B51" s="1" t="s">
        <v>724</v>
      </c>
      <c r="C51" s="1" t="s">
        <v>725</v>
      </c>
      <c r="D51" s="1" t="s">
        <v>582</v>
      </c>
      <c r="E51" s="21">
        <v>273</v>
      </c>
      <c r="F51" s="9">
        <v>55</v>
      </c>
      <c r="G51" s="9" t="s">
        <v>832</v>
      </c>
      <c r="H51" s="47">
        <v>44476</v>
      </c>
      <c r="I51" s="11" t="s">
        <v>95</v>
      </c>
    </row>
    <row r="52" spans="1:9" x14ac:dyDescent="0.3">
      <c r="A52" s="8">
        <f>IF(B52&lt;&gt;"",ROWS($B$6:B52),"")</f>
        <v>47</v>
      </c>
      <c r="B52" s="1" t="s">
        <v>208</v>
      </c>
      <c r="C52" s="1" t="s">
        <v>209</v>
      </c>
      <c r="D52" s="1" t="s">
        <v>210</v>
      </c>
      <c r="E52" s="21">
        <v>232</v>
      </c>
      <c r="F52" s="9">
        <v>64</v>
      </c>
      <c r="G52" s="9" t="s">
        <v>832</v>
      </c>
      <c r="H52" s="47">
        <v>44694</v>
      </c>
      <c r="I52" s="11" t="s">
        <v>83</v>
      </c>
    </row>
    <row r="53" spans="1:9" x14ac:dyDescent="0.3">
      <c r="A53" s="8">
        <f>IF(B53&lt;&gt;"",ROWS($B$6:B53),"")</f>
        <v>48</v>
      </c>
      <c r="B53" s="1" t="s">
        <v>712</v>
      </c>
      <c r="C53" s="1" t="s">
        <v>712</v>
      </c>
      <c r="D53" s="1" t="s">
        <v>226</v>
      </c>
      <c r="E53" s="21">
        <v>209.5</v>
      </c>
      <c r="F53" s="9">
        <v>40</v>
      </c>
      <c r="G53" s="9" t="s">
        <v>832</v>
      </c>
      <c r="H53" s="47">
        <v>44484</v>
      </c>
      <c r="I53" s="11" t="s">
        <v>95</v>
      </c>
    </row>
    <row r="54" spans="1:9" x14ac:dyDescent="0.3">
      <c r="A54" s="8">
        <f>IF(B54&lt;&gt;"",ROWS($B$6:B54),"")</f>
        <v>49</v>
      </c>
      <c r="B54" s="1" t="s">
        <v>68</v>
      </c>
      <c r="C54" s="1" t="s">
        <v>69</v>
      </c>
      <c r="D54" s="1" t="s">
        <v>28</v>
      </c>
      <c r="E54" s="21">
        <v>173.6</v>
      </c>
      <c r="F54" s="9">
        <v>33</v>
      </c>
      <c r="G54" s="9" t="s">
        <v>832</v>
      </c>
      <c r="H54" s="47">
        <v>44631</v>
      </c>
      <c r="I54" s="11" t="s">
        <v>32</v>
      </c>
    </row>
    <row r="55" spans="1:9" x14ac:dyDescent="0.3">
      <c r="A55" s="8">
        <f>IF(B55&lt;&gt;"",ROWS($B$6:B55),"")</f>
        <v>50</v>
      </c>
      <c r="B55" s="1" t="s">
        <v>101</v>
      </c>
      <c r="C55" s="1" t="s">
        <v>101</v>
      </c>
      <c r="D55" s="1" t="s">
        <v>34</v>
      </c>
      <c r="E55" s="21">
        <v>168.7</v>
      </c>
      <c r="F55" s="9">
        <v>47</v>
      </c>
      <c r="G55" s="9" t="s">
        <v>832</v>
      </c>
      <c r="H55" s="47">
        <v>44659</v>
      </c>
      <c r="I55" s="11" t="s">
        <v>42</v>
      </c>
    </row>
    <row r="56" spans="1:9" x14ac:dyDescent="0.3">
      <c r="A56" s="8">
        <f>IF(B56&lt;&gt;"",ROWS($B$6:B56),"")</f>
        <v>51</v>
      </c>
      <c r="B56" s="1" t="s">
        <v>426</v>
      </c>
      <c r="C56" s="1" t="s">
        <v>427</v>
      </c>
      <c r="D56" s="1" t="s">
        <v>428</v>
      </c>
      <c r="E56" s="21">
        <v>124.5</v>
      </c>
      <c r="F56" s="9">
        <v>28</v>
      </c>
      <c r="G56" s="9" t="s">
        <v>831</v>
      </c>
      <c r="H56" s="47">
        <v>44655</v>
      </c>
      <c r="I56" s="11" t="s">
        <v>105</v>
      </c>
    </row>
    <row r="57" spans="1:9" x14ac:dyDescent="0.3">
      <c r="A57" s="8">
        <f>IF(B57&lt;&gt;"",ROWS($B$6:B57),"")</f>
        <v>52</v>
      </c>
      <c r="B57" s="1" t="s">
        <v>701</v>
      </c>
      <c r="C57" s="1" t="s">
        <v>701</v>
      </c>
      <c r="D57" s="1" t="s">
        <v>848</v>
      </c>
      <c r="E57" s="21">
        <v>121</v>
      </c>
      <c r="F57" s="9">
        <v>24</v>
      </c>
      <c r="G57" s="9" t="s">
        <v>832</v>
      </c>
      <c r="H57" s="47">
        <v>44491</v>
      </c>
      <c r="I57" s="11" t="s">
        <v>703</v>
      </c>
    </row>
    <row r="58" spans="1:9" x14ac:dyDescent="0.3">
      <c r="A58" s="8">
        <f>IF(B58&lt;&gt;"",ROWS($B$6:B58),"")</f>
        <v>53</v>
      </c>
      <c r="B58" s="1" t="s">
        <v>699</v>
      </c>
      <c r="C58" s="1" t="s">
        <v>700</v>
      </c>
      <c r="D58" s="1" t="s">
        <v>236</v>
      </c>
      <c r="E58" s="21">
        <v>118.5</v>
      </c>
      <c r="F58" s="9">
        <v>20</v>
      </c>
      <c r="G58" s="9" t="s">
        <v>832</v>
      </c>
      <c r="H58" s="47">
        <v>44655</v>
      </c>
      <c r="I58" s="11" t="s">
        <v>105</v>
      </c>
    </row>
    <row r="59" spans="1:9" x14ac:dyDescent="0.3">
      <c r="A59" s="8">
        <f>IF(B59&lt;&gt;"",ROWS($B$6:B59),"")</f>
        <v>54</v>
      </c>
      <c r="B59" s="1" t="s">
        <v>273</v>
      </c>
      <c r="C59" s="1" t="s">
        <v>273</v>
      </c>
      <c r="D59" s="1" t="s">
        <v>34</v>
      </c>
      <c r="E59" s="21">
        <v>102.5</v>
      </c>
      <c r="F59" s="9">
        <v>23</v>
      </c>
      <c r="G59" s="9" t="s">
        <v>832</v>
      </c>
      <c r="H59" s="47">
        <v>44456</v>
      </c>
      <c r="I59" s="11" t="s">
        <v>201</v>
      </c>
    </row>
    <row r="60" spans="1:9" x14ac:dyDescent="0.3">
      <c r="A60" s="8">
        <f>IF(B60&lt;&gt;"",ROWS($B$6:B60),"")</f>
        <v>55</v>
      </c>
      <c r="B60" s="1" t="s">
        <v>778</v>
      </c>
      <c r="C60" s="1" t="s">
        <v>779</v>
      </c>
      <c r="D60" s="1" t="s">
        <v>28</v>
      </c>
      <c r="E60" s="21">
        <v>100.25</v>
      </c>
      <c r="F60" s="9">
        <v>20</v>
      </c>
      <c r="G60" s="9">
        <v>1</v>
      </c>
      <c r="H60" s="47">
        <v>43595</v>
      </c>
      <c r="I60" s="11" t="s">
        <v>207</v>
      </c>
    </row>
    <row r="61" spans="1:9" x14ac:dyDescent="0.3">
      <c r="A61" s="8">
        <f>IF(B61&lt;&gt;"",ROWS($B$6:B61),"")</f>
        <v>56</v>
      </c>
      <c r="B61" s="1" t="s">
        <v>620</v>
      </c>
      <c r="C61" s="1" t="s">
        <v>621</v>
      </c>
      <c r="D61" s="1" t="s">
        <v>622</v>
      </c>
      <c r="E61" s="21">
        <v>82.5</v>
      </c>
      <c r="F61" s="9">
        <v>24</v>
      </c>
      <c r="G61" s="9" t="s">
        <v>832</v>
      </c>
      <c r="H61" s="47">
        <v>44692</v>
      </c>
      <c r="I61" s="11" t="s">
        <v>615</v>
      </c>
    </row>
    <row r="62" spans="1:9" x14ac:dyDescent="0.3">
      <c r="A62" s="8">
        <f>IF(B62&lt;&gt;"",ROWS($B$6:B62),"")</f>
        <v>57</v>
      </c>
      <c r="B62" s="1" t="s">
        <v>667</v>
      </c>
      <c r="C62" s="1" t="s">
        <v>668</v>
      </c>
      <c r="D62" s="1" t="s">
        <v>28</v>
      </c>
      <c r="E62" s="21">
        <v>69</v>
      </c>
      <c r="F62" s="9">
        <v>19</v>
      </c>
      <c r="G62" s="9" t="s">
        <v>832</v>
      </c>
      <c r="H62" s="47">
        <v>44456</v>
      </c>
      <c r="I62" s="11" t="s">
        <v>53</v>
      </c>
    </row>
    <row r="63" spans="1:9" x14ac:dyDescent="0.3">
      <c r="A63" s="8">
        <f>IF(B63&lt;&gt;"",ROWS($B$6:B63),"")</f>
        <v>58</v>
      </c>
      <c r="B63" s="1" t="s">
        <v>125</v>
      </c>
      <c r="C63" s="1" t="s">
        <v>126</v>
      </c>
      <c r="D63" s="1" t="s">
        <v>28</v>
      </c>
      <c r="E63" s="21">
        <v>28</v>
      </c>
      <c r="F63" s="9">
        <v>8</v>
      </c>
      <c r="G63" s="9" t="s">
        <v>832</v>
      </c>
      <c r="H63" s="47">
        <v>44526</v>
      </c>
      <c r="I63" s="11" t="s">
        <v>29</v>
      </c>
    </row>
    <row r="64" spans="1:9" x14ac:dyDescent="0.3">
      <c r="A64" s="8">
        <f>IF(B64&lt;&gt;"",ROWS($B$6:B64),"")</f>
        <v>59</v>
      </c>
      <c r="B64" s="1" t="s">
        <v>604</v>
      </c>
      <c r="C64" s="1" t="s">
        <v>604</v>
      </c>
      <c r="D64" s="1" t="s">
        <v>605</v>
      </c>
      <c r="E64" s="21">
        <v>23</v>
      </c>
      <c r="F64" s="9">
        <v>6</v>
      </c>
      <c r="G64" s="9" t="s">
        <v>832</v>
      </c>
      <c r="H64" s="47">
        <v>44655</v>
      </c>
      <c r="I64" s="11" t="s">
        <v>105</v>
      </c>
    </row>
    <row r="65" spans="1:9" x14ac:dyDescent="0.3">
      <c r="A65" s="8">
        <f>IF(B65&lt;&gt;"",ROWS($B$6:B65),"")</f>
        <v>60</v>
      </c>
      <c r="B65" s="1" t="s">
        <v>728</v>
      </c>
      <c r="C65" s="1" t="s">
        <v>729</v>
      </c>
      <c r="D65" s="1" t="s">
        <v>730</v>
      </c>
      <c r="E65" s="21">
        <v>20</v>
      </c>
      <c r="F65" s="9">
        <v>8</v>
      </c>
      <c r="G65" s="9" t="s">
        <v>832</v>
      </c>
      <c r="H65" s="47">
        <v>44606</v>
      </c>
      <c r="I65" s="11" t="s">
        <v>615</v>
      </c>
    </row>
    <row r="66" spans="1:9" x14ac:dyDescent="0.3">
      <c r="A66" s="8">
        <f>IF(B66&lt;&gt;"",ROWS($B$6:B66),"")</f>
        <v>61</v>
      </c>
      <c r="B66" s="1" t="s">
        <v>798</v>
      </c>
      <c r="C66" s="1" t="s">
        <v>799</v>
      </c>
      <c r="D66" s="1" t="s">
        <v>438</v>
      </c>
      <c r="E66" s="21">
        <v>11.5</v>
      </c>
      <c r="F66" s="9">
        <v>4</v>
      </c>
      <c r="G66" s="9" t="s">
        <v>832</v>
      </c>
      <c r="H66" s="47">
        <v>44655</v>
      </c>
      <c r="I66" s="11" t="s">
        <v>105</v>
      </c>
    </row>
    <row r="67" spans="1:9" x14ac:dyDescent="0.3">
      <c r="E67" s="19">
        <f>SUBTOTAL(109,Table3_Liepa[Pajamos])</f>
        <v>2086899.8099999998</v>
      </c>
      <c r="F67" s="12">
        <f>SUBTOTAL(109,Table3_Liepa[Žiūrovų skaičius])</f>
        <v>352813</v>
      </c>
    </row>
  </sheetData>
  <pageMargins left="0.75" right="0.75" top="1" bottom="1" header="0.5" footer="0.5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80"/>
  <sheetViews>
    <sheetView workbookViewId="0">
      <selection activeCell="C6" sqref="C6"/>
    </sheetView>
  </sheetViews>
  <sheetFormatPr defaultRowHeight="14.4" x14ac:dyDescent="0.3"/>
  <cols>
    <col min="1" max="1" width="8.33203125" customWidth="1"/>
    <col min="2" max="3" width="45" customWidth="1"/>
    <col min="4" max="4" width="18" style="41" customWidth="1"/>
    <col min="5" max="7" width="18" customWidth="1"/>
    <col min="8" max="8" width="18" style="45" customWidth="1"/>
    <col min="9" max="9" width="45" customWidth="1"/>
  </cols>
  <sheetData>
    <row r="1" spans="1:9" x14ac:dyDescent="0.3">
      <c r="A1" s="13">
        <f>'2022'!A1</f>
        <v>2022</v>
      </c>
    </row>
    <row r="2" spans="1:9" x14ac:dyDescent="0.3">
      <c r="A2" s="16" t="str">
        <f>'2022'!A2</f>
        <v>Lietuvos kino teatruose rodytų filmų TOP</v>
      </c>
    </row>
    <row r="3" spans="1:9" x14ac:dyDescent="0.3">
      <c r="A3" s="16" t="s">
        <v>20</v>
      </c>
    </row>
    <row r="4" spans="1:9" x14ac:dyDescent="0.3">
      <c r="A4" s="16"/>
    </row>
    <row r="5" spans="1:9" x14ac:dyDescent="0.3">
      <c r="A5" s="5" t="s">
        <v>1</v>
      </c>
      <c r="B5" s="6" t="s">
        <v>2</v>
      </c>
      <c r="C5" s="6" t="s">
        <v>3</v>
      </c>
      <c r="D5" s="6" t="s">
        <v>4</v>
      </c>
      <c r="E5" s="6" t="s">
        <v>5</v>
      </c>
      <c r="F5" s="6" t="s">
        <v>6</v>
      </c>
      <c r="G5" s="6" t="s">
        <v>7</v>
      </c>
      <c r="H5" s="46" t="s">
        <v>8</v>
      </c>
      <c r="I5" s="7" t="s">
        <v>9</v>
      </c>
    </row>
    <row r="6" spans="1:9" x14ac:dyDescent="0.3">
      <c r="A6" s="8">
        <f>IF(B6&lt;&gt;"",ROWS($B$6:B6),"")</f>
        <v>1</v>
      </c>
      <c r="B6" s="1" t="s">
        <v>36</v>
      </c>
      <c r="C6" s="1" t="s">
        <v>37</v>
      </c>
      <c r="D6" s="1" t="s">
        <v>28</v>
      </c>
      <c r="E6" s="21">
        <v>286802.45</v>
      </c>
      <c r="F6" s="9">
        <v>43185</v>
      </c>
      <c r="G6" s="9" t="s">
        <v>822</v>
      </c>
      <c r="H6" s="47">
        <v>44792</v>
      </c>
      <c r="I6" s="11" t="s">
        <v>38</v>
      </c>
    </row>
    <row r="7" spans="1:9" x14ac:dyDescent="0.3">
      <c r="A7" s="8">
        <f>IF(B7&lt;&gt;"",ROWS($B$6:B7),"")</f>
        <v>2</v>
      </c>
      <c r="B7" s="1" t="s">
        <v>26</v>
      </c>
      <c r="C7" s="1" t="s">
        <v>27</v>
      </c>
      <c r="D7" s="1" t="s">
        <v>28</v>
      </c>
      <c r="E7" s="21">
        <v>181955.46</v>
      </c>
      <c r="F7" s="9">
        <v>36213</v>
      </c>
      <c r="G7" s="9">
        <v>21</v>
      </c>
      <c r="H7" s="47">
        <v>44743</v>
      </c>
      <c r="I7" s="11" t="s">
        <v>29</v>
      </c>
    </row>
    <row r="8" spans="1:9" x14ac:dyDescent="0.3">
      <c r="A8" s="8">
        <f>IF(B8&lt;&gt;"",ROWS($B$6:B8),"")</f>
        <v>3</v>
      </c>
      <c r="B8" s="1" t="s">
        <v>56</v>
      </c>
      <c r="C8" s="1" t="s">
        <v>57</v>
      </c>
      <c r="D8" s="1" t="s">
        <v>28</v>
      </c>
      <c r="E8" s="21">
        <v>139958.31</v>
      </c>
      <c r="F8" s="9">
        <v>31138</v>
      </c>
      <c r="G8" s="9" t="s">
        <v>842</v>
      </c>
      <c r="H8" s="47">
        <v>44771</v>
      </c>
      <c r="I8" s="11" t="s">
        <v>53</v>
      </c>
    </row>
    <row r="9" spans="1:9" x14ac:dyDescent="0.3">
      <c r="A9" s="8">
        <f>IF(B9&lt;&gt;"",ROWS($B$6:B9),"")</f>
        <v>4</v>
      </c>
      <c r="B9" s="1" t="s">
        <v>102</v>
      </c>
      <c r="C9" s="1" t="s">
        <v>103</v>
      </c>
      <c r="D9" s="1" t="s">
        <v>65</v>
      </c>
      <c r="E9" s="21">
        <v>135866.56</v>
      </c>
      <c r="F9" s="9">
        <v>19696</v>
      </c>
      <c r="G9" s="9" t="s">
        <v>842</v>
      </c>
      <c r="H9" s="47">
        <v>44778</v>
      </c>
      <c r="I9" s="11" t="s">
        <v>38</v>
      </c>
    </row>
    <row r="10" spans="1:9" x14ac:dyDescent="0.3">
      <c r="A10" s="8">
        <f>IF(B10&lt;&gt;"",ROWS($B$6:B10),"")</f>
        <v>5</v>
      </c>
      <c r="B10" s="1" t="s">
        <v>135</v>
      </c>
      <c r="C10" s="1" t="s">
        <v>136</v>
      </c>
      <c r="D10" s="1" t="s">
        <v>28</v>
      </c>
      <c r="E10" s="21">
        <v>72533.08</v>
      </c>
      <c r="F10" s="9">
        <v>11040</v>
      </c>
      <c r="G10" s="9" t="s">
        <v>836</v>
      </c>
      <c r="H10" s="47">
        <v>44771</v>
      </c>
      <c r="I10" s="11" t="s">
        <v>42</v>
      </c>
    </row>
    <row r="11" spans="1:9" x14ac:dyDescent="0.3">
      <c r="A11" s="8">
        <f>IF(B11&lt;&gt;"",ROWS($B$6:B11),"")</f>
        <v>6</v>
      </c>
      <c r="B11" s="1" t="s">
        <v>195</v>
      </c>
      <c r="C11" s="1" t="s">
        <v>196</v>
      </c>
      <c r="D11" s="1" t="s">
        <v>28</v>
      </c>
      <c r="E11" s="21">
        <v>42837.48</v>
      </c>
      <c r="F11" s="9">
        <v>6656</v>
      </c>
      <c r="G11" s="9" t="s">
        <v>834</v>
      </c>
      <c r="H11" s="47">
        <v>44785</v>
      </c>
      <c r="I11" s="11" t="s">
        <v>29</v>
      </c>
    </row>
    <row r="12" spans="1:9" x14ac:dyDescent="0.3">
      <c r="A12" s="8">
        <f>IF(B12&lt;&gt;"",ROWS($B$6:B12),"")</f>
        <v>7</v>
      </c>
      <c r="B12" s="1" t="s">
        <v>49</v>
      </c>
      <c r="C12" s="1" t="s">
        <v>50</v>
      </c>
      <c r="D12" s="1" t="s">
        <v>28</v>
      </c>
      <c r="E12" s="21">
        <v>41416.07</v>
      </c>
      <c r="F12" s="9">
        <v>6797</v>
      </c>
      <c r="G12" s="9">
        <v>14</v>
      </c>
      <c r="H12" s="47">
        <v>44750</v>
      </c>
      <c r="I12" s="11" t="s">
        <v>32</v>
      </c>
    </row>
    <row r="13" spans="1:9" x14ac:dyDescent="0.3">
      <c r="A13" s="8">
        <f>IF(B13&lt;&gt;"",ROWS($B$6:B13),"")</f>
        <v>8</v>
      </c>
      <c r="B13" s="1" t="s">
        <v>180</v>
      </c>
      <c r="C13" s="1" t="s">
        <v>180</v>
      </c>
      <c r="D13" s="1" t="s">
        <v>34</v>
      </c>
      <c r="E13" s="21">
        <v>35170.17</v>
      </c>
      <c r="F13" s="9">
        <v>5458</v>
      </c>
      <c r="G13" s="9" t="s">
        <v>827</v>
      </c>
      <c r="H13" s="47">
        <v>44771</v>
      </c>
      <c r="I13" s="11" t="s">
        <v>181</v>
      </c>
    </row>
    <row r="14" spans="1:9" x14ac:dyDescent="0.3">
      <c r="A14" s="8">
        <f>IF(B14&lt;&gt;"",ROWS($B$6:B14),"")</f>
        <v>9</v>
      </c>
      <c r="B14" s="1" t="s">
        <v>61</v>
      </c>
      <c r="C14" s="1" t="s">
        <v>61</v>
      </c>
      <c r="D14" s="1" t="s">
        <v>34</v>
      </c>
      <c r="E14" s="21">
        <v>31561.919999999984</v>
      </c>
      <c r="F14" s="9">
        <v>4960</v>
      </c>
      <c r="G14" s="9" t="s">
        <v>841</v>
      </c>
      <c r="H14" s="47">
        <v>44736</v>
      </c>
      <c r="I14" s="11" t="s">
        <v>62</v>
      </c>
    </row>
    <row r="15" spans="1:9" x14ac:dyDescent="0.3">
      <c r="A15" s="8">
        <f>IF(B15&lt;&gt;"",ROWS($B$6:B15),"")</f>
        <v>10</v>
      </c>
      <c r="B15" s="1" t="s">
        <v>72</v>
      </c>
      <c r="C15" s="1" t="s">
        <v>72</v>
      </c>
      <c r="D15" s="1" t="s">
        <v>28</v>
      </c>
      <c r="E15" s="21">
        <v>31221.05</v>
      </c>
      <c r="F15" s="9">
        <v>5200</v>
      </c>
      <c r="G15" s="9" t="s">
        <v>840</v>
      </c>
      <c r="H15" s="47">
        <v>44736</v>
      </c>
      <c r="I15" s="11" t="s">
        <v>53</v>
      </c>
    </row>
    <row r="16" spans="1:9" x14ac:dyDescent="0.3">
      <c r="A16" s="8">
        <f>IF(B16&lt;&gt;"",ROWS($B$6:B16),"")</f>
        <v>11</v>
      </c>
      <c r="B16" s="1" t="s">
        <v>54</v>
      </c>
      <c r="C16" s="1" t="s">
        <v>55</v>
      </c>
      <c r="D16" s="1" t="s">
        <v>28</v>
      </c>
      <c r="E16" s="21">
        <v>30706.28</v>
      </c>
      <c r="F16" s="9">
        <v>4840</v>
      </c>
      <c r="G16" s="9" t="s">
        <v>826</v>
      </c>
      <c r="H16" s="47">
        <v>44708</v>
      </c>
      <c r="I16" s="11" t="s">
        <v>48</v>
      </c>
    </row>
    <row r="17" spans="1:9" x14ac:dyDescent="0.3">
      <c r="A17" s="8">
        <f>IF(B17&lt;&gt;"",ROWS($B$6:B17),"")</f>
        <v>12</v>
      </c>
      <c r="B17" s="1" t="s">
        <v>235</v>
      </c>
      <c r="C17" s="1" t="s">
        <v>235</v>
      </c>
      <c r="D17" s="1" t="s">
        <v>236</v>
      </c>
      <c r="E17" s="21">
        <v>24310.52</v>
      </c>
      <c r="F17" s="9">
        <v>3666</v>
      </c>
      <c r="G17" s="9" t="s">
        <v>840</v>
      </c>
      <c r="H17" s="47">
        <v>44799</v>
      </c>
      <c r="I17" s="11" t="s">
        <v>38</v>
      </c>
    </row>
    <row r="18" spans="1:9" x14ac:dyDescent="0.3">
      <c r="A18" s="8">
        <f>IF(B18&lt;&gt;"",ROWS($B$6:B18),"")</f>
        <v>13</v>
      </c>
      <c r="B18" s="1" t="s">
        <v>197</v>
      </c>
      <c r="C18" s="1" t="s">
        <v>198</v>
      </c>
      <c r="D18" s="1" t="s">
        <v>28</v>
      </c>
      <c r="E18" s="21">
        <v>23212.82</v>
      </c>
      <c r="F18" s="9">
        <v>3969</v>
      </c>
      <c r="G18" s="9" t="s">
        <v>844</v>
      </c>
      <c r="H18" s="47">
        <v>44799</v>
      </c>
      <c r="I18" s="11" t="s">
        <v>38</v>
      </c>
    </row>
    <row r="19" spans="1:9" x14ac:dyDescent="0.3">
      <c r="A19" s="8">
        <f>IF(B19&lt;&gt;"",ROWS($B$6:B19),"")</f>
        <v>14</v>
      </c>
      <c r="B19" s="1" t="s">
        <v>259</v>
      </c>
      <c r="C19" s="1" t="s">
        <v>260</v>
      </c>
      <c r="D19" s="1" t="s">
        <v>151</v>
      </c>
      <c r="E19" s="21">
        <v>22300.38</v>
      </c>
      <c r="F19" s="9">
        <v>5094</v>
      </c>
      <c r="G19" s="9" t="s">
        <v>827</v>
      </c>
      <c r="H19" s="47">
        <v>44785</v>
      </c>
      <c r="I19" s="11" t="s">
        <v>207</v>
      </c>
    </row>
    <row r="20" spans="1:9" x14ac:dyDescent="0.3">
      <c r="A20" s="8">
        <f>IF(B20&lt;&gt;"",ROWS($B$6:B20),"")</f>
        <v>15</v>
      </c>
      <c r="B20" s="1" t="s">
        <v>242</v>
      </c>
      <c r="C20" s="1" t="s">
        <v>243</v>
      </c>
      <c r="D20" s="1" t="s">
        <v>244</v>
      </c>
      <c r="E20" s="21">
        <v>19661.84</v>
      </c>
      <c r="F20" s="9">
        <v>4615</v>
      </c>
      <c r="G20" s="9" t="s">
        <v>842</v>
      </c>
      <c r="H20" s="47">
        <v>44792</v>
      </c>
      <c r="I20" s="11" t="s">
        <v>42</v>
      </c>
    </row>
    <row r="21" spans="1:9" x14ac:dyDescent="0.3">
      <c r="A21" s="8">
        <f>IF(B21&lt;&gt;"",ROWS($B$6:B21),"")</f>
        <v>16</v>
      </c>
      <c r="B21" s="1" t="s">
        <v>274</v>
      </c>
      <c r="C21" s="1" t="s">
        <v>275</v>
      </c>
      <c r="D21" s="1" t="s">
        <v>28</v>
      </c>
      <c r="E21" s="21">
        <v>17352.07</v>
      </c>
      <c r="F21" s="9">
        <v>2976</v>
      </c>
      <c r="G21" s="9" t="s">
        <v>823</v>
      </c>
      <c r="H21" s="47">
        <v>44792</v>
      </c>
      <c r="I21" s="11" t="s">
        <v>207</v>
      </c>
    </row>
    <row r="22" spans="1:9" x14ac:dyDescent="0.3">
      <c r="A22" s="8">
        <f>IF(B22&lt;&gt;"",ROWS($B$6:B22),"")</f>
        <v>17</v>
      </c>
      <c r="B22" s="1" t="s">
        <v>299</v>
      </c>
      <c r="C22" s="1" t="s">
        <v>299</v>
      </c>
      <c r="D22" s="1" t="s">
        <v>34</v>
      </c>
      <c r="E22" s="21">
        <v>15910.74</v>
      </c>
      <c r="F22" s="9">
        <v>3557</v>
      </c>
      <c r="G22" s="9" t="s">
        <v>823</v>
      </c>
      <c r="H22" s="47">
        <v>44778</v>
      </c>
      <c r="I22" s="11" t="s">
        <v>300</v>
      </c>
    </row>
    <row r="23" spans="1:9" x14ac:dyDescent="0.3">
      <c r="A23" s="8">
        <f>IF(B23&lt;&gt;"",ROWS($B$6:B23),"")</f>
        <v>18</v>
      </c>
      <c r="B23" s="1" t="s">
        <v>317</v>
      </c>
      <c r="C23" s="1" t="s">
        <v>318</v>
      </c>
      <c r="D23" s="1" t="s">
        <v>28</v>
      </c>
      <c r="E23" s="21">
        <v>8714.19</v>
      </c>
      <c r="F23" s="9">
        <v>1763</v>
      </c>
      <c r="G23" s="9" t="s">
        <v>824</v>
      </c>
      <c r="H23" s="47">
        <v>44799</v>
      </c>
      <c r="I23" s="11" t="s">
        <v>29</v>
      </c>
    </row>
    <row r="24" spans="1:9" x14ac:dyDescent="0.3">
      <c r="A24" s="8">
        <f>IF(B24&lt;&gt;"",ROWS($B$6:B24),"")</f>
        <v>19</v>
      </c>
      <c r="B24" s="1" t="s">
        <v>147</v>
      </c>
      <c r="C24" s="1" t="s">
        <v>148</v>
      </c>
      <c r="D24" s="1" t="s">
        <v>28</v>
      </c>
      <c r="E24" s="21">
        <v>7677</v>
      </c>
      <c r="F24" s="9">
        <v>943</v>
      </c>
      <c r="G24" s="9" t="s">
        <v>843</v>
      </c>
      <c r="H24" s="47">
        <v>44806</v>
      </c>
      <c r="I24" s="11" t="s">
        <v>83</v>
      </c>
    </row>
    <row r="25" spans="1:9" x14ac:dyDescent="0.3">
      <c r="A25" s="8">
        <f>IF(B25&lt;&gt;"",ROWS($B$6:B25),"")</f>
        <v>20</v>
      </c>
      <c r="B25" s="1" t="s">
        <v>370</v>
      </c>
      <c r="C25" s="1" t="s">
        <v>371</v>
      </c>
      <c r="D25" s="1" t="s">
        <v>151</v>
      </c>
      <c r="E25" s="21">
        <v>6536</v>
      </c>
      <c r="F25" s="9">
        <v>1159</v>
      </c>
      <c r="G25" s="9">
        <v>9</v>
      </c>
      <c r="H25" s="47">
        <v>44785</v>
      </c>
      <c r="I25" s="11" t="s">
        <v>177</v>
      </c>
    </row>
    <row r="26" spans="1:9" x14ac:dyDescent="0.3">
      <c r="A26" s="8">
        <f>IF(B26&lt;&gt;"",ROWS($B$6:B26),"")</f>
        <v>21</v>
      </c>
      <c r="B26" s="1" t="s">
        <v>319</v>
      </c>
      <c r="C26" s="1" t="s">
        <v>320</v>
      </c>
      <c r="D26" s="1" t="s">
        <v>321</v>
      </c>
      <c r="E26" s="21">
        <v>5746.11</v>
      </c>
      <c r="F26" s="9">
        <v>1465</v>
      </c>
      <c r="G26" s="9" t="s">
        <v>841</v>
      </c>
      <c r="H26" s="47">
        <v>44799</v>
      </c>
      <c r="I26" s="11" t="s">
        <v>322</v>
      </c>
    </row>
    <row r="27" spans="1:9" x14ac:dyDescent="0.3">
      <c r="A27" s="8">
        <f>IF(B27&lt;&gt;"",ROWS($B$6:B27),"")</f>
        <v>22</v>
      </c>
      <c r="B27" s="1" t="s">
        <v>405</v>
      </c>
      <c r="C27" s="1" t="s">
        <v>405</v>
      </c>
      <c r="D27" s="1" t="s">
        <v>34</v>
      </c>
      <c r="E27" s="21">
        <v>4984.0199999999995</v>
      </c>
      <c r="F27" s="9">
        <v>904</v>
      </c>
      <c r="G27" s="9" t="s">
        <v>825</v>
      </c>
      <c r="H27" s="47">
        <v>44792</v>
      </c>
      <c r="I27" s="11" t="s">
        <v>406</v>
      </c>
    </row>
    <row r="28" spans="1:9" x14ac:dyDescent="0.3">
      <c r="A28" s="8">
        <f>IF(B28&lt;&gt;"",ROWS($B$6:B28),"")</f>
        <v>23</v>
      </c>
      <c r="B28" s="1" t="s">
        <v>145</v>
      </c>
      <c r="C28" s="1" t="s">
        <v>146</v>
      </c>
      <c r="D28" s="1" t="s">
        <v>28</v>
      </c>
      <c r="E28" s="21">
        <v>4017.43</v>
      </c>
      <c r="F28" s="9">
        <v>684</v>
      </c>
      <c r="G28" s="9" t="s">
        <v>826</v>
      </c>
      <c r="H28" s="47">
        <v>44736</v>
      </c>
      <c r="I28" s="11" t="s">
        <v>29</v>
      </c>
    </row>
    <row r="29" spans="1:9" x14ac:dyDescent="0.3">
      <c r="A29" s="8">
        <f>IF(B29&lt;&gt;"",ROWS($B$6:B29),"")</f>
        <v>24</v>
      </c>
      <c r="B29" s="1" t="s">
        <v>453</v>
      </c>
      <c r="C29" s="1" t="s">
        <v>454</v>
      </c>
      <c r="D29" s="1" t="s">
        <v>226</v>
      </c>
      <c r="E29" s="21">
        <v>2610.1</v>
      </c>
      <c r="F29" s="9">
        <v>514</v>
      </c>
      <c r="G29" s="9" t="s">
        <v>829</v>
      </c>
      <c r="H29" s="47">
        <v>44792</v>
      </c>
      <c r="I29" s="11" t="s">
        <v>322</v>
      </c>
    </row>
    <row r="30" spans="1:9" x14ac:dyDescent="0.3">
      <c r="A30" s="8">
        <f>IF(B30&lt;&gt;"",ROWS($B$6:B30),"")</f>
        <v>25</v>
      </c>
      <c r="B30" s="1" t="s">
        <v>384</v>
      </c>
      <c r="C30" s="1" t="s">
        <v>385</v>
      </c>
      <c r="D30" s="1" t="s">
        <v>226</v>
      </c>
      <c r="E30" s="21">
        <v>1700.87</v>
      </c>
      <c r="F30" s="9">
        <v>350</v>
      </c>
      <c r="G30" s="9" t="s">
        <v>838</v>
      </c>
      <c r="H30" s="47">
        <v>44771</v>
      </c>
      <c r="I30" s="11" t="s">
        <v>167</v>
      </c>
    </row>
    <row r="31" spans="1:9" x14ac:dyDescent="0.3">
      <c r="A31" s="8">
        <f>IF(B31&lt;&gt;"",ROWS($B$6:B31),"")</f>
        <v>26</v>
      </c>
      <c r="B31" s="1" t="s">
        <v>458</v>
      </c>
      <c r="C31" s="1" t="s">
        <v>459</v>
      </c>
      <c r="D31" s="1" t="s">
        <v>226</v>
      </c>
      <c r="E31" s="21">
        <v>1584.7</v>
      </c>
      <c r="F31" s="9">
        <v>318</v>
      </c>
      <c r="G31" s="9" t="s">
        <v>826</v>
      </c>
      <c r="H31" s="47">
        <v>44799</v>
      </c>
      <c r="I31" s="11" t="s">
        <v>95</v>
      </c>
    </row>
    <row r="32" spans="1:9" x14ac:dyDescent="0.3">
      <c r="A32" s="8">
        <f>IF(B32&lt;&gt;"",ROWS($B$6:B32),"")</f>
        <v>27</v>
      </c>
      <c r="B32" s="1" t="s">
        <v>431</v>
      </c>
      <c r="C32" s="1" t="s">
        <v>432</v>
      </c>
      <c r="D32" s="1" t="s">
        <v>433</v>
      </c>
      <c r="E32" s="21">
        <v>1569.7</v>
      </c>
      <c r="F32" s="9">
        <v>321</v>
      </c>
      <c r="G32" s="9" t="s">
        <v>828</v>
      </c>
      <c r="H32" s="47">
        <v>44757</v>
      </c>
      <c r="I32" s="11" t="s">
        <v>95</v>
      </c>
    </row>
    <row r="33" spans="1:9" x14ac:dyDescent="0.3">
      <c r="A33" s="8">
        <f>IF(B33&lt;&gt;"",ROWS($B$6:B33),"")</f>
        <v>28</v>
      </c>
      <c r="B33" s="1" t="s">
        <v>470</v>
      </c>
      <c r="C33" s="1" t="s">
        <v>471</v>
      </c>
      <c r="D33" s="1" t="s">
        <v>472</v>
      </c>
      <c r="E33" s="21">
        <v>1562.9</v>
      </c>
      <c r="F33" s="9">
        <v>316</v>
      </c>
      <c r="G33" s="9" t="s">
        <v>828</v>
      </c>
      <c r="H33" s="47">
        <v>44771</v>
      </c>
      <c r="I33" s="11" t="s">
        <v>95</v>
      </c>
    </row>
    <row r="34" spans="1:9" x14ac:dyDescent="0.3">
      <c r="A34" s="8">
        <f>IF(B34&lt;&gt;"",ROWS($B$6:B34),"")</f>
        <v>29</v>
      </c>
      <c r="B34" s="1" t="s">
        <v>221</v>
      </c>
      <c r="C34" s="1" t="s">
        <v>222</v>
      </c>
      <c r="D34" s="1" t="s">
        <v>223</v>
      </c>
      <c r="E34" s="21">
        <v>1488.3899999999994</v>
      </c>
      <c r="F34" s="9">
        <v>598</v>
      </c>
      <c r="G34" s="9" t="s">
        <v>831</v>
      </c>
      <c r="H34" s="47">
        <v>44708</v>
      </c>
      <c r="I34" s="11" t="s">
        <v>167</v>
      </c>
    </row>
    <row r="35" spans="1:9" x14ac:dyDescent="0.3">
      <c r="A35" s="8">
        <f>IF(B35&lt;&gt;"",ROWS($B$6:B35),"")</f>
        <v>30</v>
      </c>
      <c r="B35" s="1" t="s">
        <v>218</v>
      </c>
      <c r="C35" s="1" t="s">
        <v>219</v>
      </c>
      <c r="D35" s="1" t="s">
        <v>220</v>
      </c>
      <c r="E35" s="21">
        <v>1479</v>
      </c>
      <c r="F35" s="9">
        <v>269</v>
      </c>
      <c r="G35" s="9">
        <v>4</v>
      </c>
      <c r="H35" s="47">
        <v>44655</v>
      </c>
      <c r="I35" s="11" t="s">
        <v>105</v>
      </c>
    </row>
    <row r="36" spans="1:9" x14ac:dyDescent="0.3">
      <c r="A36" s="8">
        <f>IF(B36&lt;&gt;"",ROWS($B$6:B36),"")</f>
        <v>31</v>
      </c>
      <c r="B36" s="1" t="s">
        <v>240</v>
      </c>
      <c r="C36" s="1" t="s">
        <v>241</v>
      </c>
      <c r="D36" s="1" t="s">
        <v>28</v>
      </c>
      <c r="E36" s="21">
        <v>1462.5</v>
      </c>
      <c r="F36" s="9">
        <v>336</v>
      </c>
      <c r="G36" s="9" t="s">
        <v>832</v>
      </c>
      <c r="H36" s="47">
        <v>44589</v>
      </c>
      <c r="I36" s="11" t="s">
        <v>95</v>
      </c>
    </row>
    <row r="37" spans="1:9" x14ac:dyDescent="0.3">
      <c r="A37" s="8">
        <f>IF(B37&lt;&gt;"",ROWS($B$6:B37),"")</f>
        <v>32</v>
      </c>
      <c r="B37" s="1" t="s">
        <v>347</v>
      </c>
      <c r="C37" s="1" t="s">
        <v>348</v>
      </c>
      <c r="D37" s="1" t="s">
        <v>226</v>
      </c>
      <c r="E37" s="21">
        <v>1328</v>
      </c>
      <c r="F37" s="9">
        <v>268</v>
      </c>
      <c r="G37" s="9" t="s">
        <v>826</v>
      </c>
      <c r="H37" s="47">
        <v>44764</v>
      </c>
      <c r="I37" s="11" t="s">
        <v>83</v>
      </c>
    </row>
    <row r="38" spans="1:9" x14ac:dyDescent="0.3">
      <c r="A38" s="8">
        <f>IF(B38&lt;&gt;"",ROWS($B$6:B38),"")</f>
        <v>33</v>
      </c>
      <c r="B38" s="1" t="s">
        <v>583</v>
      </c>
      <c r="C38" s="1" t="s">
        <v>584</v>
      </c>
      <c r="D38" s="1" t="s">
        <v>28</v>
      </c>
      <c r="E38" s="21">
        <v>1326</v>
      </c>
      <c r="F38" s="9">
        <v>204</v>
      </c>
      <c r="G38" s="9" t="s">
        <v>832</v>
      </c>
      <c r="H38" s="47">
        <v>40795</v>
      </c>
      <c r="I38" s="11" t="s">
        <v>42</v>
      </c>
    </row>
    <row r="39" spans="1:9" x14ac:dyDescent="0.3">
      <c r="A39" s="8">
        <f>IF(B39&lt;&gt;"",ROWS($B$6:B39),"")</f>
        <v>34</v>
      </c>
      <c r="B39" s="1" t="s">
        <v>329</v>
      </c>
      <c r="C39" s="1" t="s">
        <v>329</v>
      </c>
      <c r="D39" s="1" t="s">
        <v>34</v>
      </c>
      <c r="E39" s="21">
        <v>1237</v>
      </c>
      <c r="F39" s="9">
        <v>160</v>
      </c>
      <c r="G39" s="9" t="s">
        <v>830</v>
      </c>
      <c r="H39" s="47">
        <v>44806</v>
      </c>
      <c r="I39" s="11" t="s">
        <v>83</v>
      </c>
    </row>
    <row r="40" spans="1:9" x14ac:dyDescent="0.3">
      <c r="A40" s="8">
        <f>IF(B40&lt;&gt;"",ROWS($B$6:B40),"")</f>
        <v>35</v>
      </c>
      <c r="B40" s="1" t="s">
        <v>88</v>
      </c>
      <c r="C40" s="1" t="s">
        <v>89</v>
      </c>
      <c r="D40" s="1" t="s">
        <v>28</v>
      </c>
      <c r="E40" s="21">
        <v>1130.1099999999999</v>
      </c>
      <c r="F40" s="9">
        <v>230</v>
      </c>
      <c r="G40" s="9">
        <v>3</v>
      </c>
      <c r="H40" s="47">
        <v>44722</v>
      </c>
      <c r="I40" s="11" t="s">
        <v>29</v>
      </c>
    </row>
    <row r="41" spans="1:9" x14ac:dyDescent="0.3">
      <c r="A41" s="8">
        <f>IF(B41&lt;&gt;"",ROWS($B$6:B41),"")</f>
        <v>36</v>
      </c>
      <c r="B41" s="1" t="s">
        <v>281</v>
      </c>
      <c r="C41" s="1" t="s">
        <v>282</v>
      </c>
      <c r="D41" s="1" t="s">
        <v>226</v>
      </c>
      <c r="E41" s="21">
        <v>951</v>
      </c>
      <c r="F41" s="9">
        <v>278</v>
      </c>
      <c r="G41" s="9" t="s">
        <v>831</v>
      </c>
      <c r="H41" s="47">
        <v>44603</v>
      </c>
      <c r="I41" s="11" t="s">
        <v>83</v>
      </c>
    </row>
    <row r="42" spans="1:9" x14ac:dyDescent="0.3">
      <c r="A42" s="8">
        <f>IF(B42&lt;&gt;"",ROWS($B$6:B42),"")</f>
        <v>37</v>
      </c>
      <c r="B42" s="1" t="s">
        <v>480</v>
      </c>
      <c r="C42" s="1" t="s">
        <v>481</v>
      </c>
      <c r="D42" s="1" t="s">
        <v>121</v>
      </c>
      <c r="E42" s="21">
        <v>910</v>
      </c>
      <c r="F42" s="9">
        <v>135</v>
      </c>
      <c r="G42" s="9" t="s">
        <v>831</v>
      </c>
      <c r="H42" s="47">
        <v>44719</v>
      </c>
      <c r="I42" s="11" t="s">
        <v>95</v>
      </c>
    </row>
    <row r="43" spans="1:9" x14ac:dyDescent="0.3">
      <c r="A43" s="8">
        <f>IF(B43&lt;&gt;"",ROWS($B$6:B43),"")</f>
        <v>38</v>
      </c>
      <c r="B43" s="1" t="s">
        <v>590</v>
      </c>
      <c r="C43" s="1" t="s">
        <v>591</v>
      </c>
      <c r="D43" s="1" t="s">
        <v>592</v>
      </c>
      <c r="E43" s="21">
        <v>882.5</v>
      </c>
      <c r="F43" s="9">
        <v>225</v>
      </c>
      <c r="G43" s="9" t="s">
        <v>832</v>
      </c>
      <c r="H43" s="47">
        <v>41585</v>
      </c>
      <c r="I43" s="11" t="s">
        <v>42</v>
      </c>
    </row>
    <row r="44" spans="1:9" x14ac:dyDescent="0.3">
      <c r="A44" s="8">
        <f>IF(B44&lt;&gt;"",ROWS($B$6:B44),"")</f>
        <v>39</v>
      </c>
      <c r="B44" s="1" t="s">
        <v>261</v>
      </c>
      <c r="C44" s="1" t="s">
        <v>262</v>
      </c>
      <c r="D44" s="1" t="s">
        <v>28</v>
      </c>
      <c r="E44" s="21">
        <v>825.79999999999927</v>
      </c>
      <c r="F44" s="9">
        <v>172</v>
      </c>
      <c r="G44" s="9">
        <v>2</v>
      </c>
      <c r="H44" s="47">
        <v>44680</v>
      </c>
      <c r="I44" s="11" t="s">
        <v>167</v>
      </c>
    </row>
    <row r="45" spans="1:9" x14ac:dyDescent="0.3">
      <c r="A45" s="8">
        <f>IF(B45&lt;&gt;"",ROWS($B$6:B45),"")</f>
        <v>40</v>
      </c>
      <c r="B45" s="1" t="s">
        <v>664</v>
      </c>
      <c r="C45" s="1" t="s">
        <v>665</v>
      </c>
      <c r="D45" s="1" t="s">
        <v>666</v>
      </c>
      <c r="E45" s="21">
        <v>639.91999999999996</v>
      </c>
      <c r="F45" s="9">
        <v>260</v>
      </c>
      <c r="G45" s="9" t="s">
        <v>831</v>
      </c>
      <c r="H45" s="47">
        <v>44358</v>
      </c>
      <c r="I45" s="11" t="s">
        <v>38</v>
      </c>
    </row>
    <row r="46" spans="1:9" x14ac:dyDescent="0.3">
      <c r="A46" s="8">
        <f>IF(B46&lt;&gt;"",ROWS($B$6:B46),"")</f>
        <v>41</v>
      </c>
      <c r="B46" s="1" t="s">
        <v>372</v>
      </c>
      <c r="C46" s="1" t="s">
        <v>373</v>
      </c>
      <c r="D46" s="1" t="s">
        <v>226</v>
      </c>
      <c r="E46" s="21">
        <v>610</v>
      </c>
      <c r="F46" s="9">
        <v>135</v>
      </c>
      <c r="G46" s="9" t="s">
        <v>831</v>
      </c>
      <c r="H46" s="47">
        <v>44561</v>
      </c>
      <c r="I46" s="11" t="s">
        <v>95</v>
      </c>
    </row>
    <row r="47" spans="1:9" x14ac:dyDescent="0.3">
      <c r="A47" s="8">
        <f>IF(B47&lt;&gt;"",ROWS($B$6:B47),"")</f>
        <v>42</v>
      </c>
      <c r="B47" s="1" t="s">
        <v>475</v>
      </c>
      <c r="C47" s="1" t="s">
        <v>476</v>
      </c>
      <c r="D47" s="1" t="s">
        <v>477</v>
      </c>
      <c r="E47" s="21">
        <v>587</v>
      </c>
      <c r="F47" s="9">
        <v>128</v>
      </c>
      <c r="G47" s="9" t="s">
        <v>832</v>
      </c>
      <c r="H47" s="47">
        <v>44694</v>
      </c>
      <c r="I47" s="11" t="s">
        <v>95</v>
      </c>
    </row>
    <row r="48" spans="1:9" x14ac:dyDescent="0.3">
      <c r="A48" s="8">
        <f>IF(B48&lt;&gt;"",ROWS($B$6:B48),"")</f>
        <v>43</v>
      </c>
      <c r="B48" s="1" t="s">
        <v>374</v>
      </c>
      <c r="C48" s="1" t="s">
        <v>375</v>
      </c>
      <c r="D48" s="1" t="s">
        <v>376</v>
      </c>
      <c r="E48" s="21">
        <v>566</v>
      </c>
      <c r="F48" s="9">
        <v>217</v>
      </c>
      <c r="G48" s="9" t="s">
        <v>832</v>
      </c>
      <c r="H48" s="47">
        <v>44716</v>
      </c>
      <c r="I48" s="11" t="s">
        <v>377</v>
      </c>
    </row>
    <row r="49" spans="1:9" x14ac:dyDescent="0.3">
      <c r="A49" s="8">
        <f>IF(B49&lt;&gt;"",ROWS($B$6:B49),"")</f>
        <v>44</v>
      </c>
      <c r="B49" s="1" t="s">
        <v>439</v>
      </c>
      <c r="C49" s="1" t="s">
        <v>440</v>
      </c>
      <c r="D49" s="1" t="s">
        <v>441</v>
      </c>
      <c r="E49" s="21">
        <v>530.5</v>
      </c>
      <c r="F49" s="9">
        <v>110</v>
      </c>
      <c r="G49" s="9" t="s">
        <v>832</v>
      </c>
      <c r="H49" s="47">
        <v>44729</v>
      </c>
      <c r="I49" s="11" t="s">
        <v>95</v>
      </c>
    </row>
    <row r="50" spans="1:9" x14ac:dyDescent="0.3">
      <c r="A50" s="8">
        <f>IF(B50&lt;&gt;"",ROWS($B$6:B50),"")</f>
        <v>45</v>
      </c>
      <c r="B50" s="1" t="s">
        <v>152</v>
      </c>
      <c r="C50" s="1" t="s">
        <v>153</v>
      </c>
      <c r="D50" s="1" t="s">
        <v>28</v>
      </c>
      <c r="E50" s="21">
        <v>516.55999999999995</v>
      </c>
      <c r="F50" s="9">
        <v>145</v>
      </c>
      <c r="G50" s="9">
        <v>2</v>
      </c>
      <c r="H50" s="47">
        <v>44729</v>
      </c>
      <c r="I50" s="11" t="s">
        <v>32</v>
      </c>
    </row>
    <row r="51" spans="1:9" x14ac:dyDescent="0.3">
      <c r="A51" s="8">
        <f>IF(B51&lt;&gt;"",ROWS($B$6:B51),"")</f>
        <v>46</v>
      </c>
      <c r="B51" s="1" t="s">
        <v>524</v>
      </c>
      <c r="C51" s="1" t="s">
        <v>525</v>
      </c>
      <c r="D51" s="1" t="s">
        <v>210</v>
      </c>
      <c r="E51" s="21">
        <v>452.34</v>
      </c>
      <c r="F51" s="9">
        <v>166</v>
      </c>
      <c r="G51" s="9" t="s">
        <v>831</v>
      </c>
      <c r="H51" s="47">
        <v>44470</v>
      </c>
      <c r="I51" s="11" t="s">
        <v>42</v>
      </c>
    </row>
    <row r="52" spans="1:9" x14ac:dyDescent="0.3">
      <c r="A52" s="8">
        <f>IF(B52&lt;&gt;"",ROWS($B$6:B52),"")</f>
        <v>47</v>
      </c>
      <c r="B52" s="1" t="s">
        <v>132</v>
      </c>
      <c r="C52" s="1" t="s">
        <v>133</v>
      </c>
      <c r="D52" s="1" t="s">
        <v>134</v>
      </c>
      <c r="E52" s="21">
        <v>403</v>
      </c>
      <c r="F52" s="9">
        <v>160</v>
      </c>
      <c r="G52" s="9" t="s">
        <v>831</v>
      </c>
      <c r="H52" s="47">
        <v>44603</v>
      </c>
      <c r="I52" s="11" t="s">
        <v>42</v>
      </c>
    </row>
    <row r="53" spans="1:9" x14ac:dyDescent="0.3">
      <c r="A53" s="8">
        <f>IF(B53&lt;&gt;"",ROWS($B$6:B53),"")</f>
        <v>48</v>
      </c>
      <c r="B53" s="1" t="s">
        <v>98</v>
      </c>
      <c r="C53" s="1" t="s">
        <v>99</v>
      </c>
      <c r="D53" s="1" t="s">
        <v>100</v>
      </c>
      <c r="E53" s="21">
        <v>375.5</v>
      </c>
      <c r="F53" s="9">
        <v>151</v>
      </c>
      <c r="G53" s="9" t="s">
        <v>831</v>
      </c>
      <c r="H53" s="47">
        <v>44568</v>
      </c>
      <c r="I53" s="11" t="s">
        <v>48</v>
      </c>
    </row>
    <row r="54" spans="1:9" x14ac:dyDescent="0.3">
      <c r="A54" s="8">
        <f>IF(B54&lt;&gt;"",ROWS($B$6:B54),"")</f>
        <v>49</v>
      </c>
      <c r="B54" s="1" t="s">
        <v>224</v>
      </c>
      <c r="C54" s="1" t="s">
        <v>225</v>
      </c>
      <c r="D54" s="1" t="s">
        <v>226</v>
      </c>
      <c r="E54" s="21">
        <v>286.5</v>
      </c>
      <c r="F54" s="9">
        <v>122</v>
      </c>
      <c r="G54" s="9">
        <v>3</v>
      </c>
      <c r="H54" s="47">
        <v>44589</v>
      </c>
      <c r="I54" s="11" t="s">
        <v>207</v>
      </c>
    </row>
    <row r="55" spans="1:9" x14ac:dyDescent="0.3">
      <c r="A55" s="8">
        <f>IF(B55&lt;&gt;"",ROWS($B$6:B55),"")</f>
        <v>50</v>
      </c>
      <c r="B55" s="1" t="s">
        <v>270</v>
      </c>
      <c r="C55" s="1" t="s">
        <v>271</v>
      </c>
      <c r="D55" s="1" t="s">
        <v>272</v>
      </c>
      <c r="E55" s="21">
        <v>278</v>
      </c>
      <c r="F55" s="9">
        <v>50</v>
      </c>
      <c r="G55" s="9" t="s">
        <v>831</v>
      </c>
      <c r="H55" s="47">
        <v>44655</v>
      </c>
      <c r="I55" s="11" t="s">
        <v>105</v>
      </c>
    </row>
    <row r="56" spans="1:9" x14ac:dyDescent="0.3">
      <c r="A56" s="8">
        <f>IF(B56&lt;&gt;"",ROWS($B$6:B56),"")</f>
        <v>51</v>
      </c>
      <c r="B56" s="1" t="s">
        <v>45</v>
      </c>
      <c r="C56" s="1" t="s">
        <v>46</v>
      </c>
      <c r="D56" s="1" t="s">
        <v>47</v>
      </c>
      <c r="E56" s="21">
        <v>273.51</v>
      </c>
      <c r="F56" s="9">
        <v>62</v>
      </c>
      <c r="G56" s="9" t="s">
        <v>831</v>
      </c>
      <c r="H56" s="47">
        <v>44652</v>
      </c>
      <c r="I56" s="11" t="s">
        <v>48</v>
      </c>
    </row>
    <row r="57" spans="1:9" x14ac:dyDescent="0.3">
      <c r="A57" s="8">
        <f>IF(B57&lt;&gt;"",ROWS($B$6:B57),"")</f>
        <v>52</v>
      </c>
      <c r="B57" s="1" t="s">
        <v>574</v>
      </c>
      <c r="C57" s="1" t="s">
        <v>575</v>
      </c>
      <c r="D57" s="1" t="s">
        <v>28</v>
      </c>
      <c r="E57" s="21">
        <v>272.5</v>
      </c>
      <c r="F57" s="9">
        <v>120</v>
      </c>
      <c r="G57" s="9" t="s">
        <v>831</v>
      </c>
      <c r="H57" s="47">
        <v>44414</v>
      </c>
      <c r="I57" s="11" t="s">
        <v>42</v>
      </c>
    </row>
    <row r="58" spans="1:9" x14ac:dyDescent="0.3">
      <c r="A58" s="8">
        <f>IF(B58&lt;&gt;"",ROWS($B$6:B58),"")</f>
        <v>53</v>
      </c>
      <c r="B58" s="1" t="s">
        <v>680</v>
      </c>
      <c r="C58" s="1" t="s">
        <v>681</v>
      </c>
      <c r="D58" s="1" t="s">
        <v>682</v>
      </c>
      <c r="E58" s="21">
        <v>260.5</v>
      </c>
      <c r="F58" s="9">
        <v>44</v>
      </c>
      <c r="G58" s="9" t="s">
        <v>832</v>
      </c>
      <c r="H58" s="47">
        <v>43336</v>
      </c>
      <c r="I58" s="11" t="s">
        <v>635</v>
      </c>
    </row>
    <row r="59" spans="1:9" x14ac:dyDescent="0.3">
      <c r="A59" s="8">
        <f>IF(B59&lt;&gt;"",ROWS($B$6:B59),"")</f>
        <v>54</v>
      </c>
      <c r="B59" s="1" t="s">
        <v>363</v>
      </c>
      <c r="C59" s="1" t="s">
        <v>363</v>
      </c>
      <c r="D59" s="1" t="s">
        <v>236</v>
      </c>
      <c r="E59" s="21">
        <v>247.5</v>
      </c>
      <c r="F59" s="9">
        <v>57</v>
      </c>
      <c r="G59" s="9" t="s">
        <v>832</v>
      </c>
      <c r="H59" s="47">
        <v>44533</v>
      </c>
      <c r="I59" s="11" t="s">
        <v>95</v>
      </c>
    </row>
    <row r="60" spans="1:9" x14ac:dyDescent="0.3">
      <c r="A60" s="8">
        <f>IF(B60&lt;&gt;"",ROWS($B$6:B60),"")</f>
        <v>55</v>
      </c>
      <c r="B60" s="1" t="s">
        <v>526</v>
      </c>
      <c r="C60" s="1" t="s">
        <v>527</v>
      </c>
      <c r="D60" s="1" t="s">
        <v>239</v>
      </c>
      <c r="E60" s="21">
        <v>243</v>
      </c>
      <c r="F60" s="9">
        <v>38</v>
      </c>
      <c r="G60" s="9" t="s">
        <v>832</v>
      </c>
      <c r="H60" s="47">
        <v>44655</v>
      </c>
      <c r="I60" s="11" t="s">
        <v>105</v>
      </c>
    </row>
    <row r="61" spans="1:9" x14ac:dyDescent="0.3">
      <c r="A61" s="8">
        <f>IF(B61&lt;&gt;"",ROWS($B$6:B61),"")</f>
        <v>56</v>
      </c>
      <c r="B61" s="1" t="s">
        <v>609</v>
      </c>
      <c r="C61" s="1" t="s">
        <v>610</v>
      </c>
      <c r="D61" s="1" t="s">
        <v>611</v>
      </c>
      <c r="E61" s="21">
        <v>229</v>
      </c>
      <c r="F61" s="9">
        <v>103</v>
      </c>
      <c r="G61" s="9" t="s">
        <v>831</v>
      </c>
      <c r="H61" s="47">
        <v>44386</v>
      </c>
      <c r="I61" s="11" t="s">
        <v>42</v>
      </c>
    </row>
    <row r="62" spans="1:9" x14ac:dyDescent="0.3">
      <c r="A62" s="8">
        <f>IF(B62&lt;&gt;"",ROWS($B$6:B62),"")</f>
        <v>57</v>
      </c>
      <c r="B62" s="1" t="s">
        <v>229</v>
      </c>
      <c r="C62" s="1" t="s">
        <v>229</v>
      </c>
      <c r="D62" s="1" t="s">
        <v>34</v>
      </c>
      <c r="E62" s="21">
        <v>206.4</v>
      </c>
      <c r="F62" s="9">
        <v>52</v>
      </c>
      <c r="G62" s="9" t="s">
        <v>843</v>
      </c>
      <c r="H62" s="47">
        <v>44659</v>
      </c>
      <c r="I62" s="11" t="s">
        <v>105</v>
      </c>
    </row>
    <row r="63" spans="1:9" x14ac:dyDescent="0.3">
      <c r="A63" s="8">
        <f>IF(B63&lt;&gt;"",ROWS($B$6:B63),"")</f>
        <v>58</v>
      </c>
      <c r="B63" s="1" t="s">
        <v>247</v>
      </c>
      <c r="C63" s="1" t="s">
        <v>247</v>
      </c>
      <c r="D63" s="1" t="s">
        <v>248</v>
      </c>
      <c r="E63" s="21">
        <v>144.5</v>
      </c>
      <c r="F63" s="9">
        <v>40</v>
      </c>
      <c r="G63" s="9" t="s">
        <v>832</v>
      </c>
      <c r="H63" s="47">
        <v>44631</v>
      </c>
      <c r="I63" s="11" t="s">
        <v>42</v>
      </c>
    </row>
    <row r="64" spans="1:9" x14ac:dyDescent="0.3">
      <c r="A64" s="8">
        <f>IF(B64&lt;&gt;"",ROWS($B$6:B64),"")</f>
        <v>59</v>
      </c>
      <c r="B64" s="1" t="s">
        <v>667</v>
      </c>
      <c r="C64" s="1" t="s">
        <v>668</v>
      </c>
      <c r="D64" s="1" t="s">
        <v>28</v>
      </c>
      <c r="E64" s="21">
        <v>134.5</v>
      </c>
      <c r="F64" s="9">
        <v>36</v>
      </c>
      <c r="G64" s="9" t="s">
        <v>832</v>
      </c>
      <c r="H64" s="47">
        <v>44456</v>
      </c>
      <c r="I64" s="11" t="s">
        <v>53</v>
      </c>
    </row>
    <row r="65" spans="1:9" x14ac:dyDescent="0.3">
      <c r="A65" s="8">
        <f>IF(B65&lt;&gt;"",ROWS($B$6:B65),"")</f>
        <v>60</v>
      </c>
      <c r="B65" s="1" t="s">
        <v>125</v>
      </c>
      <c r="C65" s="1" t="s">
        <v>126</v>
      </c>
      <c r="D65" s="1" t="s">
        <v>28</v>
      </c>
      <c r="E65" s="21">
        <v>132.5</v>
      </c>
      <c r="F65" s="9">
        <v>40</v>
      </c>
      <c r="G65" s="9" t="s">
        <v>832</v>
      </c>
      <c r="H65" s="47">
        <v>44526</v>
      </c>
      <c r="I65" s="11" t="s">
        <v>29</v>
      </c>
    </row>
    <row r="66" spans="1:9" x14ac:dyDescent="0.3">
      <c r="A66" s="8">
        <f>IF(B66&lt;&gt;"",ROWS($B$6:B66),"")</f>
        <v>61</v>
      </c>
      <c r="B66" s="1" t="s">
        <v>701</v>
      </c>
      <c r="C66" s="1" t="s">
        <v>701</v>
      </c>
      <c r="D66" s="1" t="s">
        <v>848</v>
      </c>
      <c r="E66" s="21">
        <v>121</v>
      </c>
      <c r="F66" s="9">
        <v>24</v>
      </c>
      <c r="G66" s="9" t="s">
        <v>832</v>
      </c>
      <c r="H66" s="47">
        <v>44491</v>
      </c>
      <c r="I66" s="11" t="s">
        <v>703</v>
      </c>
    </row>
    <row r="67" spans="1:9" x14ac:dyDescent="0.3">
      <c r="A67" s="8">
        <f>IF(B67&lt;&gt;"",ROWS($B$6:B67),"")</f>
        <v>62</v>
      </c>
      <c r="B67" s="1" t="s">
        <v>273</v>
      </c>
      <c r="C67" s="1" t="s">
        <v>273</v>
      </c>
      <c r="D67" s="1" t="s">
        <v>34</v>
      </c>
      <c r="E67" s="21">
        <v>104.5</v>
      </c>
      <c r="F67" s="9">
        <v>21</v>
      </c>
      <c r="G67" s="9" t="s">
        <v>832</v>
      </c>
      <c r="H67" s="47">
        <v>44456</v>
      </c>
      <c r="I67" s="11" t="s">
        <v>201</v>
      </c>
    </row>
    <row r="68" spans="1:9" x14ac:dyDescent="0.3">
      <c r="A68" s="8">
        <f>IF(B68&lt;&gt;"",ROWS($B$6:B68),"")</f>
        <v>63</v>
      </c>
      <c r="B68" s="1" t="s">
        <v>154</v>
      </c>
      <c r="C68" s="1" t="s">
        <v>155</v>
      </c>
      <c r="D68" s="1" t="s">
        <v>28</v>
      </c>
      <c r="E68" s="21">
        <v>102</v>
      </c>
      <c r="F68" s="9">
        <v>25</v>
      </c>
      <c r="G68" s="9" t="s">
        <v>832</v>
      </c>
      <c r="H68" s="47">
        <v>44715</v>
      </c>
      <c r="I68" s="11" t="s">
        <v>42</v>
      </c>
    </row>
    <row r="69" spans="1:9" x14ac:dyDescent="0.3">
      <c r="A69" s="8">
        <f>IF(B69&lt;&gt;"",ROWS($B$6:B69),"")</f>
        <v>64</v>
      </c>
      <c r="B69" s="1" t="s">
        <v>208</v>
      </c>
      <c r="C69" s="1" t="s">
        <v>209</v>
      </c>
      <c r="D69" s="1" t="s">
        <v>210</v>
      </c>
      <c r="E69" s="21">
        <v>78</v>
      </c>
      <c r="F69" s="9">
        <v>21</v>
      </c>
      <c r="G69" s="9" t="s">
        <v>832</v>
      </c>
      <c r="H69" s="47">
        <v>44694</v>
      </c>
      <c r="I69" s="11" t="s">
        <v>83</v>
      </c>
    </row>
    <row r="70" spans="1:9" x14ac:dyDescent="0.3">
      <c r="A70" s="8">
        <f>IF(B70&lt;&gt;"",ROWS($B$6:B70),"")</f>
        <v>65</v>
      </c>
      <c r="B70" s="1" t="s">
        <v>230</v>
      </c>
      <c r="C70" s="1" t="s">
        <v>231</v>
      </c>
      <c r="D70" s="1" t="s">
        <v>232</v>
      </c>
      <c r="E70" s="21">
        <v>65</v>
      </c>
      <c r="F70" s="9">
        <v>12</v>
      </c>
      <c r="G70" s="9" t="s">
        <v>832</v>
      </c>
      <c r="H70" s="47">
        <v>44750</v>
      </c>
      <c r="I70" s="11" t="s">
        <v>83</v>
      </c>
    </row>
    <row r="71" spans="1:9" x14ac:dyDescent="0.3">
      <c r="A71" s="8">
        <f>IF(B71&lt;&gt;"",ROWS($B$6:B71),"")</f>
        <v>66</v>
      </c>
      <c r="B71" s="1" t="s">
        <v>620</v>
      </c>
      <c r="C71" s="1" t="s">
        <v>621</v>
      </c>
      <c r="D71" s="1" t="s">
        <v>622</v>
      </c>
      <c r="E71" s="21">
        <v>65</v>
      </c>
      <c r="F71" s="9">
        <v>19</v>
      </c>
      <c r="G71" s="9" t="s">
        <v>832</v>
      </c>
      <c r="H71" s="47">
        <v>44692</v>
      </c>
      <c r="I71" s="11" t="s">
        <v>615</v>
      </c>
    </row>
    <row r="72" spans="1:9" x14ac:dyDescent="0.3">
      <c r="A72" s="8">
        <f>IF(B72&lt;&gt;"",ROWS($B$6:B72),"")</f>
        <v>67</v>
      </c>
      <c r="B72" s="1" t="s">
        <v>604</v>
      </c>
      <c r="C72" s="1" t="s">
        <v>604</v>
      </c>
      <c r="D72" s="1" t="s">
        <v>605</v>
      </c>
      <c r="E72" s="21">
        <v>56.5</v>
      </c>
      <c r="F72" s="9">
        <v>17</v>
      </c>
      <c r="G72" s="9" t="s">
        <v>832</v>
      </c>
      <c r="H72" s="47">
        <v>44655</v>
      </c>
      <c r="I72" s="11" t="s">
        <v>105</v>
      </c>
    </row>
    <row r="73" spans="1:9" x14ac:dyDescent="0.3">
      <c r="A73" s="8">
        <f>IF(B73&lt;&gt;"",ROWS($B$6:B73),"")</f>
        <v>68</v>
      </c>
      <c r="B73" s="1" t="s">
        <v>798</v>
      </c>
      <c r="C73" s="1" t="s">
        <v>799</v>
      </c>
      <c r="D73" s="1" t="s">
        <v>438</v>
      </c>
      <c r="E73" s="21">
        <v>52.5</v>
      </c>
      <c r="F73" s="9">
        <v>14</v>
      </c>
      <c r="G73" s="9" t="s">
        <v>830</v>
      </c>
      <c r="H73" s="47">
        <v>44655</v>
      </c>
      <c r="I73" s="11" t="s">
        <v>105</v>
      </c>
    </row>
    <row r="74" spans="1:9" x14ac:dyDescent="0.3">
      <c r="A74" s="8">
        <f>IF(B74&lt;&gt;"",ROWS($B$6:B74),"")</f>
        <v>69</v>
      </c>
      <c r="B74" s="1" t="s">
        <v>623</v>
      </c>
      <c r="C74" s="1" t="s">
        <v>624</v>
      </c>
      <c r="D74" s="1" t="s">
        <v>625</v>
      </c>
      <c r="E74" s="21">
        <v>43</v>
      </c>
      <c r="F74" s="9">
        <v>12</v>
      </c>
      <c r="G74" s="9" t="s">
        <v>830</v>
      </c>
      <c r="H74" s="47">
        <v>44655</v>
      </c>
      <c r="I74" s="11" t="s">
        <v>105</v>
      </c>
    </row>
    <row r="75" spans="1:9" x14ac:dyDescent="0.3">
      <c r="A75" s="8">
        <f>IF(B75&lt;&gt;"",ROWS($B$6:B75),"")</f>
        <v>70</v>
      </c>
      <c r="B75" s="1" t="s">
        <v>803</v>
      </c>
      <c r="C75" s="1" t="s">
        <v>804</v>
      </c>
      <c r="D75" s="1" t="s">
        <v>805</v>
      </c>
      <c r="E75" s="21">
        <v>40</v>
      </c>
      <c r="F75" s="9">
        <v>11</v>
      </c>
      <c r="G75" s="9" t="s">
        <v>830</v>
      </c>
      <c r="H75" s="47">
        <v>44655</v>
      </c>
      <c r="I75" s="11" t="s">
        <v>105</v>
      </c>
    </row>
    <row r="76" spans="1:9" x14ac:dyDescent="0.3">
      <c r="A76" s="8">
        <f>IF(B76&lt;&gt;"",ROWS($B$6:B76),"")</f>
        <v>71</v>
      </c>
      <c r="B76" s="1" t="s">
        <v>426</v>
      </c>
      <c r="C76" s="1" t="s">
        <v>427</v>
      </c>
      <c r="D76" s="1" t="s">
        <v>428</v>
      </c>
      <c r="E76" s="21">
        <v>18.5</v>
      </c>
      <c r="F76" s="9">
        <v>5</v>
      </c>
      <c r="G76" s="9" t="s">
        <v>832</v>
      </c>
      <c r="H76" s="47">
        <v>44655</v>
      </c>
      <c r="I76" s="11" t="s">
        <v>105</v>
      </c>
    </row>
    <row r="77" spans="1:9" x14ac:dyDescent="0.3">
      <c r="A77" s="8">
        <f>IF(B77&lt;&gt;"",ROWS($B$6:B77),"")</f>
        <v>72</v>
      </c>
      <c r="B77" s="1" t="s">
        <v>642</v>
      </c>
      <c r="C77" s="1" t="s">
        <v>643</v>
      </c>
      <c r="D77" s="1" t="s">
        <v>644</v>
      </c>
      <c r="E77" s="21">
        <v>14.5</v>
      </c>
      <c r="F77" s="9">
        <v>4</v>
      </c>
      <c r="G77" s="9" t="s">
        <v>832</v>
      </c>
      <c r="H77" s="47">
        <v>44606</v>
      </c>
      <c r="I77" s="11" t="s">
        <v>615</v>
      </c>
    </row>
    <row r="78" spans="1:9" x14ac:dyDescent="0.3">
      <c r="A78" s="8">
        <f>IF(B78&lt;&gt;"",ROWS($B$6:B78),"")</f>
        <v>73</v>
      </c>
      <c r="B78" s="1" t="s">
        <v>311</v>
      </c>
      <c r="C78" s="1" t="s">
        <v>312</v>
      </c>
      <c r="D78" s="1" t="s">
        <v>239</v>
      </c>
      <c r="E78" s="21">
        <v>7</v>
      </c>
      <c r="F78" s="9">
        <v>2</v>
      </c>
      <c r="G78" s="9" t="s">
        <v>832</v>
      </c>
      <c r="H78" s="47">
        <v>44729</v>
      </c>
      <c r="I78" s="11" t="s">
        <v>167</v>
      </c>
    </row>
    <row r="79" spans="1:9" x14ac:dyDescent="0.3">
      <c r="A79" s="8">
        <f>IF(B79&lt;&gt;"",ROWS($B$6:B79),"")</f>
        <v>74</v>
      </c>
      <c r="B79" s="1" t="s">
        <v>750</v>
      </c>
      <c r="C79" s="1" t="s">
        <v>751</v>
      </c>
      <c r="D79" s="1" t="s">
        <v>752</v>
      </c>
      <c r="E79" s="21">
        <v>6</v>
      </c>
      <c r="F79" s="9">
        <v>2</v>
      </c>
      <c r="G79" s="9" t="s">
        <v>832</v>
      </c>
      <c r="H79" s="47">
        <v>44693</v>
      </c>
      <c r="I79" s="11" t="s">
        <v>615</v>
      </c>
    </row>
    <row r="80" spans="1:9" x14ac:dyDescent="0.3">
      <c r="E80" s="19">
        <f>SUBTOTAL(109,Table3_Rugpjūtis[Pajamos])</f>
        <v>1220663.2500000002</v>
      </c>
      <c r="F80" s="12">
        <f>SUBTOTAL(109,Table3_Rugpjūtis[Žiūrovų skaičius])</f>
        <v>213097</v>
      </c>
    </row>
  </sheetData>
  <pageMargins left="0.75" right="0.75" top="1" bottom="1" header="0.5" footer="0.5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70"/>
  <sheetViews>
    <sheetView zoomScaleNormal="100" workbookViewId="0">
      <selection activeCell="B6" sqref="B6"/>
    </sheetView>
  </sheetViews>
  <sheetFormatPr defaultRowHeight="14.4" x14ac:dyDescent="0.3"/>
  <cols>
    <col min="1" max="1" width="8.33203125" customWidth="1"/>
    <col min="2" max="3" width="45" customWidth="1"/>
    <col min="4" max="4" width="18" customWidth="1"/>
    <col min="5" max="5" width="18" style="19" customWidth="1"/>
    <col min="6" max="7" width="18" customWidth="1"/>
    <col min="8" max="8" width="18" style="45" customWidth="1"/>
    <col min="9" max="9" width="45" customWidth="1"/>
  </cols>
  <sheetData>
    <row r="1" spans="1:9" x14ac:dyDescent="0.3">
      <c r="A1" s="13">
        <f>'2022'!A1</f>
        <v>2022</v>
      </c>
    </row>
    <row r="2" spans="1:9" x14ac:dyDescent="0.3">
      <c r="A2" s="16" t="str">
        <f>'2022'!A2</f>
        <v>Lietuvos kino teatruose rodytų filmų TOP</v>
      </c>
    </row>
    <row r="3" spans="1:9" x14ac:dyDescent="0.3">
      <c r="A3" s="16" t="s">
        <v>21</v>
      </c>
    </row>
    <row r="4" spans="1:9" x14ac:dyDescent="0.3">
      <c r="A4" s="16"/>
    </row>
    <row r="5" spans="1:9" x14ac:dyDescent="0.3">
      <c r="A5" s="5" t="s">
        <v>1</v>
      </c>
      <c r="B5" s="6" t="s">
        <v>2</v>
      </c>
      <c r="C5" s="6" t="s">
        <v>3</v>
      </c>
      <c r="D5" s="6" t="s">
        <v>4</v>
      </c>
      <c r="E5" s="20" t="s">
        <v>5</v>
      </c>
      <c r="F5" s="6" t="s">
        <v>6</v>
      </c>
      <c r="G5" s="6" t="s">
        <v>7</v>
      </c>
      <c r="H5" s="46" t="s">
        <v>8</v>
      </c>
      <c r="I5" s="7" t="s">
        <v>9</v>
      </c>
    </row>
    <row r="6" spans="1:9" x14ac:dyDescent="0.3">
      <c r="A6" s="8">
        <f>IF(B6&lt;&gt;"",ROWS($B$6:B6),"")</f>
        <v>1</v>
      </c>
      <c r="B6" s="1" t="s">
        <v>41</v>
      </c>
      <c r="C6" s="1" t="s">
        <v>41</v>
      </c>
      <c r="D6" s="1" t="s">
        <v>34</v>
      </c>
      <c r="E6" s="21">
        <v>323845.15000000002</v>
      </c>
      <c r="F6" s="9">
        <v>47303</v>
      </c>
      <c r="G6" s="9" t="s">
        <v>822</v>
      </c>
      <c r="H6" s="47">
        <v>44820</v>
      </c>
      <c r="I6" s="11" t="s">
        <v>42</v>
      </c>
    </row>
    <row r="7" spans="1:9" x14ac:dyDescent="0.3">
      <c r="A7" s="8">
        <f>IF(B7&lt;&gt;"",ROWS($B$6:B7),"")</f>
        <v>2</v>
      </c>
      <c r="B7" s="1" t="s">
        <v>36</v>
      </c>
      <c r="C7" s="1" t="s">
        <v>37</v>
      </c>
      <c r="D7" s="1" t="s">
        <v>28</v>
      </c>
      <c r="E7" s="21">
        <v>261296.04</v>
      </c>
      <c r="F7" s="9">
        <v>40432</v>
      </c>
      <c r="G7" s="9" t="s">
        <v>822</v>
      </c>
      <c r="H7" s="47">
        <v>44792</v>
      </c>
      <c r="I7" s="11" t="s">
        <v>38</v>
      </c>
    </row>
    <row r="8" spans="1:9" x14ac:dyDescent="0.3">
      <c r="A8" s="8">
        <f>IF(B8&lt;&gt;"",ROWS($B$6:B8),"")</f>
        <v>3</v>
      </c>
      <c r="B8" s="1" t="s">
        <v>106</v>
      </c>
      <c r="C8" s="1" t="s">
        <v>107</v>
      </c>
      <c r="D8" s="1" t="s">
        <v>28</v>
      </c>
      <c r="E8" s="21">
        <v>87315.63</v>
      </c>
      <c r="F8" s="9">
        <v>14598</v>
      </c>
      <c r="G8" s="9" t="s">
        <v>842</v>
      </c>
      <c r="H8" s="47">
        <v>44827</v>
      </c>
      <c r="I8" s="11" t="s">
        <v>53</v>
      </c>
    </row>
    <row r="9" spans="1:9" x14ac:dyDescent="0.3">
      <c r="A9" s="8">
        <f>IF(B9&lt;&gt;"",ROWS($B$6:B9),"")</f>
        <v>4</v>
      </c>
      <c r="B9" s="1" t="s">
        <v>147</v>
      </c>
      <c r="C9" s="1" t="s">
        <v>148</v>
      </c>
      <c r="D9" s="1" t="s">
        <v>28</v>
      </c>
      <c r="E9" s="21">
        <v>79188</v>
      </c>
      <c r="F9" s="9">
        <v>11748</v>
      </c>
      <c r="G9" s="9" t="s">
        <v>825</v>
      </c>
      <c r="H9" s="47">
        <v>44806</v>
      </c>
      <c r="I9" s="11" t="s">
        <v>83</v>
      </c>
    </row>
    <row r="10" spans="1:9" x14ac:dyDescent="0.3">
      <c r="A10" s="8">
        <f>IF(B10&lt;&gt;"",ROWS($B$6:B10),"")</f>
        <v>5</v>
      </c>
      <c r="B10" s="1" t="s">
        <v>117</v>
      </c>
      <c r="C10" s="1" t="s">
        <v>118</v>
      </c>
      <c r="D10" s="1" t="s">
        <v>28</v>
      </c>
      <c r="E10" s="21">
        <v>78485.05</v>
      </c>
      <c r="F10" s="9">
        <v>12596</v>
      </c>
      <c r="G10" s="9">
        <v>17</v>
      </c>
      <c r="H10" s="47">
        <v>44820</v>
      </c>
      <c r="I10" s="11" t="s">
        <v>29</v>
      </c>
    </row>
    <row r="11" spans="1:9" x14ac:dyDescent="0.3">
      <c r="A11" s="8">
        <f>IF(B11&lt;&gt;"",ROWS($B$6:B11),"")</f>
        <v>6</v>
      </c>
      <c r="B11" s="1" t="s">
        <v>56</v>
      </c>
      <c r="C11" s="1" t="s">
        <v>57</v>
      </c>
      <c r="D11" s="1" t="s">
        <v>28</v>
      </c>
      <c r="E11" s="21">
        <v>76869</v>
      </c>
      <c r="F11" s="9">
        <v>15940</v>
      </c>
      <c r="G11" s="9" t="s">
        <v>836</v>
      </c>
      <c r="H11" s="47">
        <v>44771</v>
      </c>
      <c r="I11" s="11" t="s">
        <v>53</v>
      </c>
    </row>
    <row r="12" spans="1:9" x14ac:dyDescent="0.3">
      <c r="A12" s="8">
        <f>IF(B12&lt;&gt;"",ROWS($B$6:B12),"")</f>
        <v>7</v>
      </c>
      <c r="B12" s="1" t="s">
        <v>26</v>
      </c>
      <c r="C12" s="1" t="s">
        <v>27</v>
      </c>
      <c r="D12" s="1" t="s">
        <v>28</v>
      </c>
      <c r="E12" s="21">
        <v>73942.240000000005</v>
      </c>
      <c r="F12" s="9">
        <v>14219</v>
      </c>
      <c r="G12" s="9">
        <v>19</v>
      </c>
      <c r="H12" s="47">
        <v>44743</v>
      </c>
      <c r="I12" s="11" t="s">
        <v>29</v>
      </c>
    </row>
    <row r="13" spans="1:9" x14ac:dyDescent="0.3">
      <c r="A13" s="8">
        <f>IF(B13&lt;&gt;"",ROWS($B$6:B13),"")</f>
        <v>8</v>
      </c>
      <c r="B13" s="1" t="s">
        <v>81</v>
      </c>
      <c r="C13" s="1" t="s">
        <v>82</v>
      </c>
      <c r="D13" s="1" t="s">
        <v>28</v>
      </c>
      <c r="E13" s="21">
        <v>69495</v>
      </c>
      <c r="F13" s="9">
        <v>14468</v>
      </c>
      <c r="G13" s="9" t="s">
        <v>835</v>
      </c>
      <c r="H13" s="47">
        <v>44820</v>
      </c>
      <c r="I13" s="11" t="s">
        <v>83</v>
      </c>
    </row>
    <row r="14" spans="1:9" x14ac:dyDescent="0.3">
      <c r="A14" s="8">
        <f>IF(B14&lt;&gt;"",ROWS($B$6:B14),"")</f>
        <v>9</v>
      </c>
      <c r="B14" s="1" t="s">
        <v>130</v>
      </c>
      <c r="C14" s="1" t="s">
        <v>131</v>
      </c>
      <c r="D14" s="1" t="s">
        <v>28</v>
      </c>
      <c r="E14" s="21">
        <v>67035.16</v>
      </c>
      <c r="F14" s="9">
        <v>10476</v>
      </c>
      <c r="G14" s="9">
        <v>27</v>
      </c>
      <c r="H14" s="47">
        <v>44827</v>
      </c>
      <c r="I14" s="11" t="s">
        <v>32</v>
      </c>
    </row>
    <row r="15" spans="1:9" x14ac:dyDescent="0.3">
      <c r="A15" s="8">
        <f>IF(B15&lt;&gt;"",ROWS($B$6:B15),"")</f>
        <v>10</v>
      </c>
      <c r="B15" s="1" t="s">
        <v>102</v>
      </c>
      <c r="C15" s="1" t="s">
        <v>103</v>
      </c>
      <c r="D15" s="1" t="s">
        <v>65</v>
      </c>
      <c r="E15" s="21">
        <v>38838.28</v>
      </c>
      <c r="F15" s="9">
        <v>6296</v>
      </c>
      <c r="G15" s="9" t="s">
        <v>838</v>
      </c>
      <c r="H15" s="47">
        <v>44778</v>
      </c>
      <c r="I15" s="11" t="s">
        <v>38</v>
      </c>
    </row>
    <row r="16" spans="1:9" x14ac:dyDescent="0.3">
      <c r="A16" s="8">
        <f>IF(B16&lt;&gt;"",ROWS($B$6:B16),"")</f>
        <v>11</v>
      </c>
      <c r="B16" s="1" t="s">
        <v>211</v>
      </c>
      <c r="C16" s="1" t="s">
        <v>212</v>
      </c>
      <c r="D16" s="1" t="s">
        <v>28</v>
      </c>
      <c r="E16" s="21">
        <v>37406.89</v>
      </c>
      <c r="F16" s="9">
        <v>6100</v>
      </c>
      <c r="G16" s="9" t="s">
        <v>842</v>
      </c>
      <c r="H16" s="47">
        <v>44813</v>
      </c>
      <c r="I16" s="11" t="s">
        <v>167</v>
      </c>
    </row>
    <row r="17" spans="1:9" x14ac:dyDescent="0.3">
      <c r="A17" s="8">
        <f>IF(B17&lt;&gt;"",ROWS($B$6:B17),"")</f>
        <v>12</v>
      </c>
      <c r="B17" s="1" t="s">
        <v>253</v>
      </c>
      <c r="C17" s="1" t="s">
        <v>254</v>
      </c>
      <c r="D17" s="1" t="s">
        <v>28</v>
      </c>
      <c r="E17" s="21">
        <v>29036</v>
      </c>
      <c r="F17" s="9">
        <v>4452</v>
      </c>
      <c r="G17" s="9" t="s">
        <v>823</v>
      </c>
      <c r="H17" s="47">
        <v>44813</v>
      </c>
      <c r="I17" s="11" t="s">
        <v>83</v>
      </c>
    </row>
    <row r="18" spans="1:9" x14ac:dyDescent="0.3">
      <c r="A18" s="8">
        <f>IF(B18&lt;&gt;"",ROWS($B$6:B18),"")</f>
        <v>13</v>
      </c>
      <c r="B18" s="1" t="s">
        <v>197</v>
      </c>
      <c r="C18" s="1" t="s">
        <v>198</v>
      </c>
      <c r="D18" s="1" t="s">
        <v>28</v>
      </c>
      <c r="E18" s="21">
        <v>23239.22</v>
      </c>
      <c r="F18" s="9">
        <v>3423</v>
      </c>
      <c r="G18" s="9" t="s">
        <v>844</v>
      </c>
      <c r="H18" s="47">
        <v>44799</v>
      </c>
      <c r="I18" s="11" t="s">
        <v>38</v>
      </c>
    </row>
    <row r="19" spans="1:9" x14ac:dyDescent="0.3">
      <c r="A19" s="8">
        <f>IF(B19&lt;&gt;"",ROWS($B$6:B19),"")</f>
        <v>14</v>
      </c>
      <c r="B19" s="1" t="s">
        <v>242</v>
      </c>
      <c r="C19" s="1" t="s">
        <v>243</v>
      </c>
      <c r="D19" s="1" t="s">
        <v>244</v>
      </c>
      <c r="E19" s="21">
        <v>13040.08</v>
      </c>
      <c r="F19" s="9">
        <v>2929</v>
      </c>
      <c r="G19" s="9" t="s">
        <v>827</v>
      </c>
      <c r="H19" s="47">
        <v>44792</v>
      </c>
      <c r="I19" s="11" t="s">
        <v>42</v>
      </c>
    </row>
    <row r="20" spans="1:9" x14ac:dyDescent="0.3">
      <c r="A20" s="8">
        <f>IF(B20&lt;&gt;"",ROWS($B$6:B20),"")</f>
        <v>15</v>
      </c>
      <c r="B20" s="1" t="s">
        <v>235</v>
      </c>
      <c r="C20" s="1" t="s">
        <v>235</v>
      </c>
      <c r="D20" s="1" t="s">
        <v>236</v>
      </c>
      <c r="E20" s="21">
        <v>10131.14</v>
      </c>
      <c r="F20" s="9">
        <v>1535</v>
      </c>
      <c r="G20" s="9" t="s">
        <v>840</v>
      </c>
      <c r="H20" s="47">
        <v>44799</v>
      </c>
      <c r="I20" s="11" t="s">
        <v>38</v>
      </c>
    </row>
    <row r="21" spans="1:9" x14ac:dyDescent="0.3">
      <c r="A21" s="8">
        <f>IF(B21&lt;&gt;"",ROWS($B$6:B21),"")</f>
        <v>16</v>
      </c>
      <c r="B21" s="1" t="s">
        <v>329</v>
      </c>
      <c r="C21" s="1" t="s">
        <v>329</v>
      </c>
      <c r="D21" s="1" t="s">
        <v>34</v>
      </c>
      <c r="E21" s="21">
        <v>9882</v>
      </c>
      <c r="F21" s="9">
        <v>1893</v>
      </c>
      <c r="G21" s="9" t="s">
        <v>845</v>
      </c>
      <c r="H21" s="47">
        <v>44806</v>
      </c>
      <c r="I21" s="11" t="s">
        <v>83</v>
      </c>
    </row>
    <row r="22" spans="1:9" x14ac:dyDescent="0.3">
      <c r="A22" s="8">
        <f>IF(B22&lt;&gt;"",ROWS($B$6:B22),"")</f>
        <v>17</v>
      </c>
      <c r="B22" s="1" t="s">
        <v>54</v>
      </c>
      <c r="C22" s="1" t="s">
        <v>55</v>
      </c>
      <c r="D22" s="1" t="s">
        <v>28</v>
      </c>
      <c r="E22" s="21">
        <v>9817.18</v>
      </c>
      <c r="F22" s="9">
        <v>1620</v>
      </c>
      <c r="G22" s="9" t="s">
        <v>828</v>
      </c>
      <c r="H22" s="47">
        <v>44708</v>
      </c>
      <c r="I22" s="11" t="s">
        <v>48</v>
      </c>
    </row>
    <row r="23" spans="1:9" x14ac:dyDescent="0.3">
      <c r="A23" s="8">
        <f>IF(B23&lt;&gt;"",ROWS($B$6:B23),"")</f>
        <v>18</v>
      </c>
      <c r="B23" s="1" t="s">
        <v>75</v>
      </c>
      <c r="C23" s="1" t="s">
        <v>76</v>
      </c>
      <c r="D23" s="1" t="s">
        <v>28</v>
      </c>
      <c r="E23" s="21">
        <v>9496.02</v>
      </c>
      <c r="F23" s="9">
        <v>1291</v>
      </c>
      <c r="G23" s="9">
        <v>14</v>
      </c>
      <c r="H23" s="47">
        <v>44834</v>
      </c>
      <c r="I23" s="11" t="s">
        <v>48</v>
      </c>
    </row>
    <row r="24" spans="1:9" x14ac:dyDescent="0.3">
      <c r="A24" s="8">
        <f>IF(B24&lt;&gt;"",ROWS($B$6:B24),"")</f>
        <v>19</v>
      </c>
      <c r="B24" s="1" t="s">
        <v>72</v>
      </c>
      <c r="C24" s="1" t="s">
        <v>72</v>
      </c>
      <c r="D24" s="1" t="s">
        <v>28</v>
      </c>
      <c r="E24" s="21">
        <v>7120.46</v>
      </c>
      <c r="F24" s="9">
        <v>1367</v>
      </c>
      <c r="G24" s="9" t="s">
        <v>829</v>
      </c>
      <c r="H24" s="47">
        <v>44736</v>
      </c>
      <c r="I24" s="11" t="s">
        <v>53</v>
      </c>
    </row>
    <row r="25" spans="1:9" x14ac:dyDescent="0.3">
      <c r="A25" s="8">
        <f>IF(B25&lt;&gt;"",ROWS($B$6:B25),"")</f>
        <v>20</v>
      </c>
      <c r="B25" s="1" t="s">
        <v>319</v>
      </c>
      <c r="C25" s="1" t="s">
        <v>320</v>
      </c>
      <c r="D25" s="1" t="s">
        <v>321</v>
      </c>
      <c r="E25" s="21">
        <v>6052.9100000000008</v>
      </c>
      <c r="F25" s="9">
        <v>1327</v>
      </c>
      <c r="G25" s="9" t="s">
        <v>843</v>
      </c>
      <c r="H25" s="47">
        <v>44799</v>
      </c>
      <c r="I25" s="11" t="s">
        <v>322</v>
      </c>
    </row>
    <row r="26" spans="1:9" x14ac:dyDescent="0.3">
      <c r="A26" s="8">
        <f>IF(B26&lt;&gt;"",ROWS($B$6:B26),"")</f>
        <v>21</v>
      </c>
      <c r="B26" s="1" t="s">
        <v>104</v>
      </c>
      <c r="C26" s="1" t="s">
        <v>104</v>
      </c>
      <c r="D26" s="1" t="s">
        <v>34</v>
      </c>
      <c r="E26" s="21">
        <v>6015.33</v>
      </c>
      <c r="F26" s="9">
        <v>1568</v>
      </c>
      <c r="G26" s="9" t="s">
        <v>844</v>
      </c>
      <c r="H26" s="47">
        <v>44834</v>
      </c>
      <c r="I26" s="11" t="s">
        <v>105</v>
      </c>
    </row>
    <row r="27" spans="1:9" x14ac:dyDescent="0.3">
      <c r="A27" s="8">
        <f>IF(B27&lt;&gt;"",ROWS($B$6:B27),"")</f>
        <v>22</v>
      </c>
      <c r="B27" s="1" t="s">
        <v>259</v>
      </c>
      <c r="C27" s="1" t="s">
        <v>260</v>
      </c>
      <c r="D27" s="1" t="s">
        <v>151</v>
      </c>
      <c r="E27" s="21">
        <v>5994.09</v>
      </c>
      <c r="F27" s="9">
        <v>1372</v>
      </c>
      <c r="G27" s="9" t="s">
        <v>827</v>
      </c>
      <c r="H27" s="47">
        <v>44785</v>
      </c>
      <c r="I27" s="11" t="s">
        <v>207</v>
      </c>
    </row>
    <row r="28" spans="1:9" x14ac:dyDescent="0.3">
      <c r="A28" s="8">
        <f>IF(B28&lt;&gt;"",ROWS($B$6:B28),"")</f>
        <v>23</v>
      </c>
      <c r="B28" s="1" t="s">
        <v>274</v>
      </c>
      <c r="C28" s="1" t="s">
        <v>275</v>
      </c>
      <c r="D28" s="1" t="s">
        <v>28</v>
      </c>
      <c r="E28" s="21">
        <v>5303.58</v>
      </c>
      <c r="F28" s="9">
        <v>893</v>
      </c>
      <c r="G28" s="9" t="s">
        <v>838</v>
      </c>
      <c r="H28" s="47">
        <v>44792</v>
      </c>
      <c r="I28" s="11" t="s">
        <v>207</v>
      </c>
    </row>
    <row r="29" spans="1:9" x14ac:dyDescent="0.3">
      <c r="A29" s="8">
        <f>IF(B29&lt;&gt;"",ROWS($B$6:B29),"")</f>
        <v>24</v>
      </c>
      <c r="B29" s="1" t="s">
        <v>414</v>
      </c>
      <c r="C29" s="1" t="s">
        <v>415</v>
      </c>
      <c r="D29" s="1" t="s">
        <v>28</v>
      </c>
      <c r="E29" s="21">
        <v>5271.59</v>
      </c>
      <c r="F29" s="9">
        <v>801</v>
      </c>
      <c r="G29" s="9" t="s">
        <v>840</v>
      </c>
      <c r="H29" s="47">
        <v>44813</v>
      </c>
      <c r="I29" s="11" t="s">
        <v>207</v>
      </c>
    </row>
    <row r="30" spans="1:9" x14ac:dyDescent="0.3">
      <c r="A30" s="8">
        <f>IF(B30&lt;&gt;"",ROWS($B$6:B30),"")</f>
        <v>25</v>
      </c>
      <c r="B30" s="1" t="s">
        <v>135</v>
      </c>
      <c r="C30" s="1" t="s">
        <v>136</v>
      </c>
      <c r="D30" s="1" t="s">
        <v>28</v>
      </c>
      <c r="E30" s="21">
        <v>5181.8100000000004</v>
      </c>
      <c r="F30" s="9">
        <v>738</v>
      </c>
      <c r="G30" s="9" t="s">
        <v>830</v>
      </c>
      <c r="H30" s="47">
        <v>44771</v>
      </c>
      <c r="I30" s="11" t="s">
        <v>42</v>
      </c>
    </row>
    <row r="31" spans="1:9" x14ac:dyDescent="0.3">
      <c r="A31" s="8">
        <f>IF(B31&lt;&gt;"",ROWS($B$6:B31),"")</f>
        <v>26</v>
      </c>
      <c r="B31" s="1" t="s">
        <v>317</v>
      </c>
      <c r="C31" s="1" t="s">
        <v>318</v>
      </c>
      <c r="D31" s="1" t="s">
        <v>28</v>
      </c>
      <c r="E31" s="21">
        <v>4516.2700000000004</v>
      </c>
      <c r="F31" s="9">
        <v>702</v>
      </c>
      <c r="G31" s="9" t="s">
        <v>823</v>
      </c>
      <c r="H31" s="47">
        <v>44799</v>
      </c>
      <c r="I31" s="11" t="s">
        <v>29</v>
      </c>
    </row>
    <row r="32" spans="1:9" x14ac:dyDescent="0.3">
      <c r="A32" s="8">
        <f>IF(B32&lt;&gt;"",ROWS($B$6:B32),"")</f>
        <v>27</v>
      </c>
      <c r="B32" s="1" t="s">
        <v>195</v>
      </c>
      <c r="C32" s="1" t="s">
        <v>196</v>
      </c>
      <c r="D32" s="1" t="s">
        <v>28</v>
      </c>
      <c r="E32" s="21">
        <v>3428.9</v>
      </c>
      <c r="F32" s="9">
        <v>557</v>
      </c>
      <c r="G32" s="9" t="s">
        <v>829</v>
      </c>
      <c r="H32" s="47">
        <v>44785</v>
      </c>
      <c r="I32" s="11" t="s">
        <v>29</v>
      </c>
    </row>
    <row r="33" spans="1:9" x14ac:dyDescent="0.3">
      <c r="A33" s="8">
        <f>IF(B33&lt;&gt;"",ROWS($B$6:B33),"")</f>
        <v>28</v>
      </c>
      <c r="B33" s="1" t="s">
        <v>49</v>
      </c>
      <c r="C33" s="1" t="s">
        <v>50</v>
      </c>
      <c r="D33" s="1" t="s">
        <v>28</v>
      </c>
      <c r="E33" s="21">
        <v>1930.77</v>
      </c>
      <c r="F33" s="9">
        <v>310</v>
      </c>
      <c r="G33" s="9">
        <v>4</v>
      </c>
      <c r="H33" s="47">
        <v>44750</v>
      </c>
      <c r="I33" s="11" t="s">
        <v>32</v>
      </c>
    </row>
    <row r="34" spans="1:9" x14ac:dyDescent="0.3">
      <c r="A34" s="8">
        <f>IF(B34&lt;&gt;"",ROWS($B$6:B34),"")</f>
        <v>29</v>
      </c>
      <c r="B34" s="1" t="s">
        <v>61</v>
      </c>
      <c r="C34" s="1" t="s">
        <v>61</v>
      </c>
      <c r="D34" s="1" t="s">
        <v>34</v>
      </c>
      <c r="E34" s="21">
        <v>1836.0499999999884</v>
      </c>
      <c r="F34" s="9">
        <v>283</v>
      </c>
      <c r="G34" s="9" t="s">
        <v>828</v>
      </c>
      <c r="H34" s="47">
        <v>44736</v>
      </c>
      <c r="I34" s="11" t="s">
        <v>62</v>
      </c>
    </row>
    <row r="35" spans="1:9" x14ac:dyDescent="0.3">
      <c r="A35" s="8">
        <f>IF(B35&lt;&gt;"",ROWS($B$6:B35),"")</f>
        <v>30</v>
      </c>
      <c r="B35" s="1" t="s">
        <v>218</v>
      </c>
      <c r="C35" s="1" t="s">
        <v>219</v>
      </c>
      <c r="D35" s="1" t="s">
        <v>220</v>
      </c>
      <c r="E35" s="21">
        <v>1483.7</v>
      </c>
      <c r="F35" s="9">
        <v>292</v>
      </c>
      <c r="G35" s="9" t="s">
        <v>830</v>
      </c>
      <c r="H35" s="47">
        <v>44655</v>
      </c>
      <c r="I35" s="11" t="s">
        <v>105</v>
      </c>
    </row>
    <row r="36" spans="1:9" x14ac:dyDescent="0.3">
      <c r="A36" s="8">
        <f>IF(B36&lt;&gt;"",ROWS($B$6:B36),"")</f>
        <v>31</v>
      </c>
      <c r="B36" s="1" t="s">
        <v>467</v>
      </c>
      <c r="C36" s="1" t="s">
        <v>468</v>
      </c>
      <c r="D36" s="1" t="s">
        <v>469</v>
      </c>
      <c r="E36" s="21">
        <v>1452.42</v>
      </c>
      <c r="F36" s="9">
        <v>334</v>
      </c>
      <c r="G36" s="9" t="s">
        <v>841</v>
      </c>
      <c r="H36" s="47">
        <v>44827</v>
      </c>
      <c r="I36" s="11" t="s">
        <v>322</v>
      </c>
    </row>
    <row r="37" spans="1:9" x14ac:dyDescent="0.3">
      <c r="A37" s="8">
        <f>IF(B37&lt;&gt;"",ROWS($B$6:B37),"")</f>
        <v>32</v>
      </c>
      <c r="B37" s="1" t="s">
        <v>431</v>
      </c>
      <c r="C37" s="1" t="s">
        <v>432</v>
      </c>
      <c r="D37" s="1" t="s">
        <v>433</v>
      </c>
      <c r="E37" s="21">
        <v>1330.1</v>
      </c>
      <c r="F37" s="9">
        <v>273</v>
      </c>
      <c r="G37" s="9" t="s">
        <v>828</v>
      </c>
      <c r="H37" s="47">
        <v>44757</v>
      </c>
      <c r="I37" s="11" t="s">
        <v>95</v>
      </c>
    </row>
    <row r="38" spans="1:9" x14ac:dyDescent="0.3">
      <c r="A38" s="8">
        <f>IF(B38&lt;&gt;"",ROWS($B$6:B38),"")</f>
        <v>33</v>
      </c>
      <c r="B38" s="1" t="s">
        <v>458</v>
      </c>
      <c r="C38" s="1" t="s">
        <v>459</v>
      </c>
      <c r="D38" s="1" t="s">
        <v>226</v>
      </c>
      <c r="E38" s="21">
        <v>1173</v>
      </c>
      <c r="F38" s="9">
        <v>256</v>
      </c>
      <c r="G38" s="9" t="s">
        <v>828</v>
      </c>
      <c r="H38" s="47">
        <v>44799</v>
      </c>
      <c r="I38" s="11" t="s">
        <v>95</v>
      </c>
    </row>
    <row r="39" spans="1:9" x14ac:dyDescent="0.3">
      <c r="A39" s="8">
        <f>IF(B39&lt;&gt;"",ROWS($B$6:B39),"")</f>
        <v>34</v>
      </c>
      <c r="B39" s="1" t="s">
        <v>552</v>
      </c>
      <c r="C39" s="1" t="s">
        <v>553</v>
      </c>
      <c r="D39" s="1" t="s">
        <v>226</v>
      </c>
      <c r="E39" s="21">
        <v>1029.33</v>
      </c>
      <c r="F39" s="9">
        <v>183</v>
      </c>
      <c r="G39" s="9" t="s">
        <v>841</v>
      </c>
      <c r="H39" s="47">
        <v>44827</v>
      </c>
      <c r="I39" s="11" t="s">
        <v>177</v>
      </c>
    </row>
    <row r="40" spans="1:9" x14ac:dyDescent="0.3">
      <c r="A40" s="8">
        <f>IF(B40&lt;&gt;"",ROWS($B$6:B40),"")</f>
        <v>35</v>
      </c>
      <c r="B40" s="1" t="s">
        <v>101</v>
      </c>
      <c r="C40" s="1" t="s">
        <v>101</v>
      </c>
      <c r="D40" s="1" t="s">
        <v>34</v>
      </c>
      <c r="E40" s="21">
        <v>922</v>
      </c>
      <c r="F40" s="9">
        <v>274</v>
      </c>
      <c r="G40" s="9" t="s">
        <v>831</v>
      </c>
      <c r="H40" s="47">
        <v>44659</v>
      </c>
      <c r="I40" s="11" t="s">
        <v>42</v>
      </c>
    </row>
    <row r="41" spans="1:9" x14ac:dyDescent="0.3">
      <c r="A41" s="8">
        <f>IF(B41&lt;&gt;"",ROWS($B$6:B41),"")</f>
        <v>36</v>
      </c>
      <c r="B41" s="1" t="s">
        <v>281</v>
      </c>
      <c r="C41" s="1" t="s">
        <v>282</v>
      </c>
      <c r="D41" s="1" t="s">
        <v>226</v>
      </c>
      <c r="E41" s="21">
        <v>781</v>
      </c>
      <c r="F41" s="9">
        <v>78</v>
      </c>
      <c r="G41" s="9" t="s">
        <v>831</v>
      </c>
      <c r="H41" s="47">
        <v>44603</v>
      </c>
      <c r="I41" s="11" t="s">
        <v>83</v>
      </c>
    </row>
    <row r="42" spans="1:9" x14ac:dyDescent="0.3">
      <c r="A42" s="8">
        <f>IF(B42&lt;&gt;"",ROWS($B$6:B42),"")</f>
        <v>37</v>
      </c>
      <c r="B42" s="1" t="s">
        <v>405</v>
      </c>
      <c r="C42" s="1" t="s">
        <v>405</v>
      </c>
      <c r="D42" s="1" t="s">
        <v>34</v>
      </c>
      <c r="E42" s="21">
        <v>753.86000000000058</v>
      </c>
      <c r="F42" s="9">
        <v>188</v>
      </c>
      <c r="G42" s="9" t="s">
        <v>828</v>
      </c>
      <c r="H42" s="47">
        <v>44792</v>
      </c>
      <c r="I42" s="11" t="s">
        <v>406</v>
      </c>
    </row>
    <row r="43" spans="1:9" x14ac:dyDescent="0.3">
      <c r="A43" s="8">
        <f>IF(B43&lt;&gt;"",ROWS($B$6:B43),"")</f>
        <v>38</v>
      </c>
      <c r="B43" s="1" t="s">
        <v>374</v>
      </c>
      <c r="C43" s="1" t="s">
        <v>375</v>
      </c>
      <c r="D43" s="1" t="s">
        <v>376</v>
      </c>
      <c r="E43" s="21">
        <v>667</v>
      </c>
      <c r="F43" s="9">
        <v>191</v>
      </c>
      <c r="G43" s="9">
        <v>1</v>
      </c>
      <c r="H43" s="47">
        <v>44716</v>
      </c>
      <c r="I43" s="11" t="s">
        <v>377</v>
      </c>
    </row>
    <row r="44" spans="1:9" x14ac:dyDescent="0.3">
      <c r="A44" s="8">
        <f>IF(B44&lt;&gt;"",ROWS($B$6:B44),"")</f>
        <v>39</v>
      </c>
      <c r="B44" s="1" t="s">
        <v>299</v>
      </c>
      <c r="C44" s="1" t="s">
        <v>299</v>
      </c>
      <c r="D44" s="1" t="s">
        <v>34</v>
      </c>
      <c r="E44" s="21">
        <v>597.64000000000124</v>
      </c>
      <c r="F44" s="9">
        <v>162</v>
      </c>
      <c r="G44" s="9" t="s">
        <v>830</v>
      </c>
      <c r="H44" s="47">
        <v>44778</v>
      </c>
      <c r="I44" s="11" t="s">
        <v>300</v>
      </c>
    </row>
    <row r="45" spans="1:9" x14ac:dyDescent="0.3">
      <c r="A45" s="8">
        <f>IF(B45&lt;&gt;"",ROWS($B$6:B45),"")</f>
        <v>40</v>
      </c>
      <c r="B45" s="1" t="s">
        <v>439</v>
      </c>
      <c r="C45" s="1" t="s">
        <v>440</v>
      </c>
      <c r="D45" s="1" t="s">
        <v>441</v>
      </c>
      <c r="E45" s="21">
        <v>566</v>
      </c>
      <c r="F45" s="9">
        <v>110</v>
      </c>
      <c r="G45" s="9" t="s">
        <v>832</v>
      </c>
      <c r="H45" s="47">
        <v>44729</v>
      </c>
      <c r="I45" s="11" t="s">
        <v>95</v>
      </c>
    </row>
    <row r="46" spans="1:9" x14ac:dyDescent="0.3">
      <c r="A46" s="8">
        <f>IF(B46&lt;&gt;"",ROWS($B$6:B46),"")</f>
        <v>41</v>
      </c>
      <c r="B46" s="1" t="s">
        <v>370</v>
      </c>
      <c r="C46" s="1" t="s">
        <v>371</v>
      </c>
      <c r="D46" s="1" t="s">
        <v>151</v>
      </c>
      <c r="E46" s="21">
        <v>550.30000000000018</v>
      </c>
      <c r="F46" s="9">
        <v>97</v>
      </c>
      <c r="G46" s="9">
        <v>4</v>
      </c>
      <c r="H46" s="47">
        <v>44785</v>
      </c>
      <c r="I46" s="11" t="s">
        <v>177</v>
      </c>
    </row>
    <row r="47" spans="1:9" x14ac:dyDescent="0.3">
      <c r="A47" s="8">
        <f>IF(B47&lt;&gt;"",ROWS($B$6:B47),"")</f>
        <v>42</v>
      </c>
      <c r="B47" s="1" t="s">
        <v>470</v>
      </c>
      <c r="C47" s="1" t="s">
        <v>471</v>
      </c>
      <c r="D47" s="1" t="s">
        <v>472</v>
      </c>
      <c r="E47" s="21">
        <v>540.9</v>
      </c>
      <c r="F47" s="9">
        <v>135</v>
      </c>
      <c r="G47" s="9" t="s">
        <v>831</v>
      </c>
      <c r="H47" s="47">
        <v>44771</v>
      </c>
      <c r="I47" s="11" t="s">
        <v>95</v>
      </c>
    </row>
    <row r="48" spans="1:9" x14ac:dyDescent="0.3">
      <c r="A48" s="8">
        <f>IF(B48&lt;&gt;"",ROWS($B$6:B48),"")</f>
        <v>43</v>
      </c>
      <c r="B48" s="1" t="s">
        <v>453</v>
      </c>
      <c r="C48" s="1" t="s">
        <v>454</v>
      </c>
      <c r="D48" s="1" t="s">
        <v>226</v>
      </c>
      <c r="E48" s="21">
        <v>519.40000000000009</v>
      </c>
      <c r="F48" s="9">
        <v>114</v>
      </c>
      <c r="G48" s="9" t="s">
        <v>828</v>
      </c>
      <c r="H48" s="47">
        <v>44792</v>
      </c>
      <c r="I48" s="11" t="s">
        <v>322</v>
      </c>
    </row>
    <row r="49" spans="1:9" x14ac:dyDescent="0.3">
      <c r="A49" s="8">
        <f>IF(B49&lt;&gt;"",ROWS($B$6:B49),"")</f>
        <v>44</v>
      </c>
      <c r="B49" s="1" t="s">
        <v>261</v>
      </c>
      <c r="C49" s="1" t="s">
        <v>262</v>
      </c>
      <c r="D49" s="1" t="s">
        <v>28</v>
      </c>
      <c r="E49" s="21">
        <v>511.20000000000073</v>
      </c>
      <c r="F49" s="9">
        <v>117</v>
      </c>
      <c r="G49" s="9">
        <v>4</v>
      </c>
      <c r="H49" s="47">
        <v>44680</v>
      </c>
      <c r="I49" s="11" t="s">
        <v>167</v>
      </c>
    </row>
    <row r="50" spans="1:9" x14ac:dyDescent="0.3">
      <c r="A50" s="8">
        <f>IF(B50&lt;&gt;"",ROWS($B$6:B50),"")</f>
        <v>45</v>
      </c>
      <c r="B50" s="1" t="s">
        <v>423</v>
      </c>
      <c r="C50" s="1" t="s">
        <v>424</v>
      </c>
      <c r="D50" s="1" t="s">
        <v>425</v>
      </c>
      <c r="E50" s="21">
        <v>496</v>
      </c>
      <c r="F50" s="9">
        <v>151</v>
      </c>
      <c r="G50" s="9">
        <v>2</v>
      </c>
      <c r="H50" s="47">
        <v>44807</v>
      </c>
      <c r="I50" s="11" t="s">
        <v>377</v>
      </c>
    </row>
    <row r="51" spans="1:9" x14ac:dyDescent="0.3">
      <c r="A51" s="8">
        <f>IF(B51&lt;&gt;"",ROWS($B$6:B51),"")</f>
        <v>46</v>
      </c>
      <c r="B51" s="1" t="s">
        <v>270</v>
      </c>
      <c r="C51" s="1" t="s">
        <v>271</v>
      </c>
      <c r="D51" s="1" t="s">
        <v>272</v>
      </c>
      <c r="E51" s="21">
        <v>458</v>
      </c>
      <c r="F51" s="9">
        <v>86</v>
      </c>
      <c r="G51" s="9" t="s">
        <v>832</v>
      </c>
      <c r="H51" s="47">
        <v>44655</v>
      </c>
      <c r="I51" s="11" t="s">
        <v>105</v>
      </c>
    </row>
    <row r="52" spans="1:9" x14ac:dyDescent="0.3">
      <c r="A52" s="8">
        <f>IF(B52&lt;&gt;"",ROWS($B$6:B52),"")</f>
        <v>47</v>
      </c>
      <c r="B52" s="1" t="s">
        <v>549</v>
      </c>
      <c r="C52" s="1" t="s">
        <v>550</v>
      </c>
      <c r="D52" s="1" t="s">
        <v>551</v>
      </c>
      <c r="E52" s="21">
        <v>423</v>
      </c>
      <c r="F52" s="9">
        <v>131</v>
      </c>
      <c r="G52" s="9">
        <v>1</v>
      </c>
      <c r="H52" s="47">
        <v>44114</v>
      </c>
      <c r="I52" s="11" t="s">
        <v>377</v>
      </c>
    </row>
    <row r="53" spans="1:9" x14ac:dyDescent="0.3">
      <c r="A53" s="8">
        <f>IF(B53&lt;&gt;"",ROWS($B$6:B53),"")</f>
        <v>48</v>
      </c>
      <c r="B53" s="1" t="s">
        <v>384</v>
      </c>
      <c r="C53" s="1" t="s">
        <v>385</v>
      </c>
      <c r="D53" s="1" t="s">
        <v>226</v>
      </c>
      <c r="E53" s="21">
        <v>397.5</v>
      </c>
      <c r="F53" s="9">
        <v>69</v>
      </c>
      <c r="G53" s="9" t="s">
        <v>831</v>
      </c>
      <c r="H53" s="47">
        <v>44771</v>
      </c>
      <c r="I53" s="11" t="s">
        <v>167</v>
      </c>
    </row>
    <row r="54" spans="1:9" x14ac:dyDescent="0.3">
      <c r="A54" s="8">
        <f>IF(B54&lt;&gt;"",ROWS($B$6:B54),"")</f>
        <v>49</v>
      </c>
      <c r="B54" s="1" t="s">
        <v>347</v>
      </c>
      <c r="C54" s="1" t="s">
        <v>348</v>
      </c>
      <c r="D54" s="1" t="s">
        <v>226</v>
      </c>
      <c r="E54" s="21">
        <v>390</v>
      </c>
      <c r="F54" s="9">
        <v>89</v>
      </c>
      <c r="G54" s="9" t="s">
        <v>831</v>
      </c>
      <c r="H54" s="47">
        <v>44764</v>
      </c>
      <c r="I54" s="11" t="s">
        <v>83</v>
      </c>
    </row>
    <row r="55" spans="1:9" x14ac:dyDescent="0.3">
      <c r="A55" s="8">
        <f>IF(B55&lt;&gt;"",ROWS($B$6:B55),"")</f>
        <v>50</v>
      </c>
      <c r="B55" s="1" t="s">
        <v>240</v>
      </c>
      <c r="C55" s="1" t="s">
        <v>241</v>
      </c>
      <c r="D55" s="1" t="s">
        <v>28</v>
      </c>
      <c r="E55" s="21">
        <v>374.5</v>
      </c>
      <c r="F55" s="9">
        <v>67</v>
      </c>
      <c r="G55" s="9" t="s">
        <v>832</v>
      </c>
      <c r="H55" s="47">
        <v>44589</v>
      </c>
      <c r="I55" s="11" t="s">
        <v>95</v>
      </c>
    </row>
    <row r="56" spans="1:9" x14ac:dyDescent="0.3">
      <c r="A56" s="8">
        <f>IF(B56&lt;&gt;"",ROWS($B$6:B56),"")</f>
        <v>51</v>
      </c>
      <c r="B56" s="1" t="s">
        <v>420</v>
      </c>
      <c r="C56" s="1" t="s">
        <v>421</v>
      </c>
      <c r="D56" s="1" t="s">
        <v>422</v>
      </c>
      <c r="E56" s="21">
        <v>332</v>
      </c>
      <c r="F56" s="9">
        <v>69</v>
      </c>
      <c r="G56" s="9" t="s">
        <v>831</v>
      </c>
      <c r="H56" s="47">
        <v>44330</v>
      </c>
      <c r="I56" s="11" t="s">
        <v>377</v>
      </c>
    </row>
    <row r="57" spans="1:9" x14ac:dyDescent="0.3">
      <c r="A57" s="8">
        <f>IF(B57&lt;&gt;"",ROWS($B$6:B57),"")</f>
        <v>52</v>
      </c>
      <c r="B57" s="1" t="s">
        <v>671</v>
      </c>
      <c r="C57" s="1" t="s">
        <v>672</v>
      </c>
      <c r="D57" s="1" t="s">
        <v>821</v>
      </c>
      <c r="E57" s="21">
        <v>319</v>
      </c>
      <c r="F57" s="9">
        <v>73</v>
      </c>
      <c r="G57" s="9" t="s">
        <v>831</v>
      </c>
      <c r="H57" s="47">
        <v>42988</v>
      </c>
      <c r="I57" s="11" t="s">
        <v>377</v>
      </c>
    </row>
    <row r="58" spans="1:9" x14ac:dyDescent="0.3">
      <c r="A58" s="8">
        <f>IF(B58&lt;&gt;"",ROWS($B$6:B58),"")</f>
        <v>53</v>
      </c>
      <c r="B58" s="1" t="s">
        <v>675</v>
      </c>
      <c r="C58" s="1" t="s">
        <v>676</v>
      </c>
      <c r="D58" s="1" t="s">
        <v>226</v>
      </c>
      <c r="E58" s="21">
        <v>309.02</v>
      </c>
      <c r="F58" s="9">
        <v>88</v>
      </c>
      <c r="G58" s="9" t="s">
        <v>838</v>
      </c>
      <c r="H58" s="47">
        <v>44827</v>
      </c>
      <c r="I58" s="11" t="s">
        <v>322</v>
      </c>
    </row>
    <row r="59" spans="1:9" x14ac:dyDescent="0.3">
      <c r="A59" s="8">
        <f>IF(B59&lt;&gt;"",ROWS($B$6:B59),"")</f>
        <v>54</v>
      </c>
      <c r="B59" s="1" t="s">
        <v>363</v>
      </c>
      <c r="C59" s="1" t="s">
        <v>363</v>
      </c>
      <c r="D59" s="1" t="s">
        <v>236</v>
      </c>
      <c r="E59" s="21">
        <v>287.5</v>
      </c>
      <c r="F59" s="9">
        <v>55</v>
      </c>
      <c r="G59" s="9" t="s">
        <v>832</v>
      </c>
      <c r="H59" s="47">
        <v>44533</v>
      </c>
      <c r="I59" s="11" t="s">
        <v>95</v>
      </c>
    </row>
    <row r="60" spans="1:9" x14ac:dyDescent="0.3">
      <c r="A60" s="8">
        <f>IF(B60&lt;&gt;"",ROWS($B$6:B60),"")</f>
        <v>55</v>
      </c>
      <c r="B60" s="1" t="s">
        <v>647</v>
      </c>
      <c r="C60" s="1" t="s">
        <v>648</v>
      </c>
      <c r="D60" s="1" t="s">
        <v>649</v>
      </c>
      <c r="E60" s="21">
        <v>285</v>
      </c>
      <c r="F60" s="9">
        <v>106</v>
      </c>
      <c r="G60" s="9">
        <v>1</v>
      </c>
      <c r="H60" s="47">
        <v>44805</v>
      </c>
      <c r="I60" s="11" t="s">
        <v>377</v>
      </c>
    </row>
    <row r="61" spans="1:9" x14ac:dyDescent="0.3">
      <c r="A61" s="8">
        <f>IF(B61&lt;&gt;"",ROWS($B$6:B61),"")</f>
        <v>56</v>
      </c>
      <c r="B61" s="1" t="s">
        <v>701</v>
      </c>
      <c r="C61" s="1" t="s">
        <v>701</v>
      </c>
      <c r="D61" s="1" t="s">
        <v>702</v>
      </c>
      <c r="E61" s="21">
        <v>242</v>
      </c>
      <c r="F61" s="9">
        <v>48</v>
      </c>
      <c r="G61" s="9" t="s">
        <v>832</v>
      </c>
      <c r="H61" s="47">
        <v>44491</v>
      </c>
      <c r="I61" s="11" t="s">
        <v>703</v>
      </c>
    </row>
    <row r="62" spans="1:9" x14ac:dyDescent="0.3">
      <c r="A62" s="8">
        <f>IF(B62&lt;&gt;"",ROWS($B$6:B62),"")</f>
        <v>57</v>
      </c>
      <c r="B62" s="1" t="s">
        <v>593</v>
      </c>
      <c r="C62" s="1" t="s">
        <v>594</v>
      </c>
      <c r="D62" s="1" t="s">
        <v>244</v>
      </c>
      <c r="E62" s="21">
        <v>240</v>
      </c>
      <c r="F62" s="9">
        <v>60</v>
      </c>
      <c r="G62" s="9" t="s">
        <v>832</v>
      </c>
      <c r="H62" s="47">
        <v>44707</v>
      </c>
      <c r="I62" s="11" t="s">
        <v>377</v>
      </c>
    </row>
    <row r="63" spans="1:9" x14ac:dyDescent="0.3">
      <c r="A63" s="8">
        <f>IF(B63&lt;&gt;"",ROWS($B$6:B63),"")</f>
        <v>58</v>
      </c>
      <c r="B63" s="1" t="s">
        <v>753</v>
      </c>
      <c r="C63" s="1" t="s">
        <v>754</v>
      </c>
      <c r="D63" s="1" t="s">
        <v>236</v>
      </c>
      <c r="E63" s="21">
        <v>218</v>
      </c>
      <c r="F63" s="9">
        <v>61</v>
      </c>
      <c r="G63" s="9" t="s">
        <v>832</v>
      </c>
      <c r="H63" s="47">
        <v>43574</v>
      </c>
      <c r="I63" s="11" t="s">
        <v>105</v>
      </c>
    </row>
    <row r="64" spans="1:9" x14ac:dyDescent="0.3">
      <c r="A64" s="8">
        <f>IF(B64&lt;&gt;"",ROWS($B$6:B64),"")</f>
        <v>59</v>
      </c>
      <c r="B64" s="1" t="s">
        <v>229</v>
      </c>
      <c r="C64" s="1" t="s">
        <v>229</v>
      </c>
      <c r="D64" s="1" t="s">
        <v>34</v>
      </c>
      <c r="E64" s="21">
        <v>200.8</v>
      </c>
      <c r="F64" s="9">
        <v>54</v>
      </c>
      <c r="G64" s="9" t="s">
        <v>831</v>
      </c>
      <c r="H64" s="47">
        <v>44659</v>
      </c>
      <c r="I64" s="11" t="s">
        <v>105</v>
      </c>
    </row>
    <row r="65" spans="1:9" x14ac:dyDescent="0.3">
      <c r="A65" s="8">
        <f>IF(B65&lt;&gt;"",ROWS($B$6:B65),"")</f>
        <v>60</v>
      </c>
      <c r="B65" s="1" t="s">
        <v>429</v>
      </c>
      <c r="C65" s="1" t="s">
        <v>430</v>
      </c>
      <c r="D65" s="1" t="s">
        <v>28</v>
      </c>
      <c r="E65" s="21">
        <v>129.74</v>
      </c>
      <c r="F65" s="9">
        <v>29</v>
      </c>
      <c r="G65" s="9">
        <v>1</v>
      </c>
      <c r="H65" s="47">
        <v>44400</v>
      </c>
      <c r="I65" s="11" t="s">
        <v>32</v>
      </c>
    </row>
    <row r="66" spans="1:9" x14ac:dyDescent="0.3">
      <c r="A66" s="8">
        <f>IF(B66&lt;&gt;"",ROWS($B$6:B66),"")</f>
        <v>61</v>
      </c>
      <c r="B66" s="1" t="s">
        <v>526</v>
      </c>
      <c r="C66" s="1" t="s">
        <v>527</v>
      </c>
      <c r="D66" s="1" t="s">
        <v>239</v>
      </c>
      <c r="E66" s="21">
        <v>55.5</v>
      </c>
      <c r="F66" s="9">
        <v>11</v>
      </c>
      <c r="G66" s="9" t="s">
        <v>832</v>
      </c>
      <c r="H66" s="47">
        <v>44655</v>
      </c>
      <c r="I66" s="11" t="s">
        <v>105</v>
      </c>
    </row>
    <row r="67" spans="1:9" x14ac:dyDescent="0.3">
      <c r="A67" s="8">
        <f>IF(B67&lt;&gt;"",ROWS($B$6:B67),"")</f>
        <v>62</v>
      </c>
      <c r="B67" s="1" t="s">
        <v>426</v>
      </c>
      <c r="C67" s="1" t="s">
        <v>427</v>
      </c>
      <c r="D67" s="1" t="s">
        <v>428</v>
      </c>
      <c r="E67" s="21">
        <v>54</v>
      </c>
      <c r="F67" s="9">
        <v>10</v>
      </c>
      <c r="G67" s="9" t="s">
        <v>832</v>
      </c>
      <c r="H67" s="47">
        <v>44655</v>
      </c>
      <c r="I67" s="11" t="s">
        <v>105</v>
      </c>
    </row>
    <row r="68" spans="1:9" x14ac:dyDescent="0.3">
      <c r="A68" s="8">
        <f>IF(B68&lt;&gt;"",ROWS($B$6:B68),"")</f>
        <v>63</v>
      </c>
      <c r="B68" s="1" t="s">
        <v>583</v>
      </c>
      <c r="C68" s="1" t="s">
        <v>584</v>
      </c>
      <c r="D68" s="1" t="s">
        <v>28</v>
      </c>
      <c r="E68" s="21">
        <v>33.5</v>
      </c>
      <c r="F68" s="9">
        <v>7</v>
      </c>
      <c r="G68" s="9" t="s">
        <v>832</v>
      </c>
      <c r="H68" s="47">
        <v>40795</v>
      </c>
      <c r="I68" s="11" t="s">
        <v>42</v>
      </c>
    </row>
    <row r="69" spans="1:9" x14ac:dyDescent="0.3">
      <c r="A69" s="8">
        <f>IF(B69&lt;&gt;"",ROWS($B$6:B69),"")</f>
        <v>64</v>
      </c>
      <c r="B69" s="1" t="s">
        <v>558</v>
      </c>
      <c r="C69" s="1" t="s">
        <v>559</v>
      </c>
      <c r="D69" s="1" t="s">
        <v>236</v>
      </c>
      <c r="E69" s="21">
        <v>30</v>
      </c>
      <c r="F69" s="9">
        <v>6</v>
      </c>
      <c r="G69" s="9" t="s">
        <v>832</v>
      </c>
      <c r="H69" s="47">
        <v>44655</v>
      </c>
      <c r="I69" s="11" t="s">
        <v>105</v>
      </c>
    </row>
    <row r="70" spans="1:9" x14ac:dyDescent="0.3">
      <c r="E70" s="19">
        <f>SUBTOTAL(109,Table3_Rugsėjis[Pajamos])</f>
        <v>1369162.75</v>
      </c>
      <c r="F70" s="12">
        <f>SUBTOTAL(109,Table3_Rugsėjis[Žiūrovų skaičius])</f>
        <v>225311</v>
      </c>
    </row>
  </sheetData>
  <pageMargins left="0.75" right="0.75" top="1" bottom="1" header="0.5" footer="0.5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80"/>
  <sheetViews>
    <sheetView topLeftCell="B1" workbookViewId="0">
      <selection activeCell="B6" sqref="B6"/>
    </sheetView>
  </sheetViews>
  <sheetFormatPr defaultRowHeight="14.4" x14ac:dyDescent="0.3"/>
  <cols>
    <col min="1" max="1" width="8.33203125" customWidth="1"/>
    <col min="2" max="3" width="45" customWidth="1"/>
    <col min="4" max="4" width="18" style="41" customWidth="1"/>
    <col min="5" max="5" width="18" style="19" customWidth="1"/>
    <col min="6" max="7" width="18" customWidth="1"/>
    <col min="8" max="8" width="18" style="45" customWidth="1"/>
    <col min="9" max="9" width="45" customWidth="1"/>
  </cols>
  <sheetData>
    <row r="1" spans="1:9" x14ac:dyDescent="0.3">
      <c r="A1" s="13">
        <f>'2022'!A1</f>
        <v>2022</v>
      </c>
    </row>
    <row r="2" spans="1:9" x14ac:dyDescent="0.3">
      <c r="A2" s="16" t="str">
        <f>'2022'!A2</f>
        <v>Lietuvos kino teatruose rodytų filmų TOP</v>
      </c>
    </row>
    <row r="3" spans="1:9" x14ac:dyDescent="0.3">
      <c r="A3" s="16" t="s">
        <v>22</v>
      </c>
    </row>
    <row r="4" spans="1:9" x14ac:dyDescent="0.3">
      <c r="A4" s="16"/>
    </row>
    <row r="5" spans="1:9" x14ac:dyDescent="0.3">
      <c r="A5" s="5" t="s">
        <v>1</v>
      </c>
      <c r="B5" s="6" t="s">
        <v>2</v>
      </c>
      <c r="C5" s="6" t="s">
        <v>3</v>
      </c>
      <c r="D5" s="6" t="s">
        <v>4</v>
      </c>
      <c r="E5" s="20" t="s">
        <v>5</v>
      </c>
      <c r="F5" s="6" t="s">
        <v>6</v>
      </c>
      <c r="G5" s="6" t="s">
        <v>7</v>
      </c>
      <c r="H5" s="46" t="s">
        <v>8</v>
      </c>
      <c r="I5" s="7" t="s">
        <v>9</v>
      </c>
    </row>
    <row r="6" spans="1:9" x14ac:dyDescent="0.3">
      <c r="A6" s="8">
        <f>IF(B6&lt;&gt;"",ROWS($B$6:B6),"")</f>
        <v>1</v>
      </c>
      <c r="B6" s="1" t="s">
        <v>33</v>
      </c>
      <c r="C6" s="1" t="s">
        <v>33</v>
      </c>
      <c r="D6" s="1" t="s">
        <v>34</v>
      </c>
      <c r="E6" s="21">
        <v>456244.03999999992</v>
      </c>
      <c r="F6" s="9">
        <v>66245</v>
      </c>
      <c r="G6" s="9" t="s">
        <v>827</v>
      </c>
      <c r="H6" s="47">
        <v>44848</v>
      </c>
      <c r="I6" s="11" t="s">
        <v>35</v>
      </c>
    </row>
    <row r="7" spans="1:9" x14ac:dyDescent="0.3">
      <c r="A7" s="8">
        <f>IF(B7&lt;&gt;"",ROWS($B$6:B7),"")</f>
        <v>2</v>
      </c>
      <c r="B7" s="1" t="s">
        <v>41</v>
      </c>
      <c r="C7" s="1" t="s">
        <v>41</v>
      </c>
      <c r="D7" s="1" t="s">
        <v>34</v>
      </c>
      <c r="E7" s="21">
        <v>176674.06</v>
      </c>
      <c r="F7" s="9">
        <v>25344</v>
      </c>
      <c r="G7" s="9" t="s">
        <v>822</v>
      </c>
      <c r="H7" s="47">
        <v>44820</v>
      </c>
      <c r="I7" s="11" t="s">
        <v>42</v>
      </c>
    </row>
    <row r="8" spans="1:9" x14ac:dyDescent="0.3">
      <c r="A8" s="8">
        <f>IF(B8&lt;&gt;"",ROWS($B$6:B8),"")</f>
        <v>3</v>
      </c>
      <c r="B8" s="1" t="s">
        <v>75</v>
      </c>
      <c r="C8" s="1" t="s">
        <v>76</v>
      </c>
      <c r="D8" s="1" t="s">
        <v>28</v>
      </c>
      <c r="E8" s="21">
        <v>174144.85</v>
      </c>
      <c r="F8" s="9">
        <v>26689</v>
      </c>
      <c r="G8" s="9">
        <v>14</v>
      </c>
      <c r="H8" s="47">
        <v>44834</v>
      </c>
      <c r="I8" s="11" t="s">
        <v>48</v>
      </c>
    </row>
    <row r="9" spans="1:9" x14ac:dyDescent="0.3">
      <c r="A9" s="8">
        <f>IF(B9&lt;&gt;"",ROWS($B$6:B9),"")</f>
        <v>4</v>
      </c>
      <c r="B9" s="1" t="s">
        <v>77</v>
      </c>
      <c r="C9" s="1" t="s">
        <v>78</v>
      </c>
      <c r="D9" s="1" t="s">
        <v>28</v>
      </c>
      <c r="E9" s="21">
        <v>146765.75</v>
      </c>
      <c r="F9" s="9">
        <v>21090</v>
      </c>
      <c r="G9" s="9" t="s">
        <v>824</v>
      </c>
      <c r="H9" s="47">
        <v>44855</v>
      </c>
      <c r="I9" s="11" t="s">
        <v>53</v>
      </c>
    </row>
    <row r="10" spans="1:9" x14ac:dyDescent="0.3">
      <c r="A10" s="8">
        <f>IF(B10&lt;&gt;"",ROWS($B$6:B10),"")</f>
        <v>5</v>
      </c>
      <c r="B10" s="1" t="s">
        <v>104</v>
      </c>
      <c r="C10" s="1" t="s">
        <v>104</v>
      </c>
      <c r="D10" s="1" t="s">
        <v>34</v>
      </c>
      <c r="E10" s="21">
        <v>145698.04999999999</v>
      </c>
      <c r="F10" s="9">
        <v>24084</v>
      </c>
      <c r="G10" s="9" t="s">
        <v>849</v>
      </c>
      <c r="H10" s="47">
        <v>44834</v>
      </c>
      <c r="I10" s="11" t="s">
        <v>105</v>
      </c>
    </row>
    <row r="11" spans="1:9" x14ac:dyDescent="0.3">
      <c r="A11" s="8">
        <f>IF(B11&lt;&gt;"",ROWS($B$6:B11),"")</f>
        <v>6</v>
      </c>
      <c r="B11" s="1" t="s">
        <v>81</v>
      </c>
      <c r="C11" s="1" t="s">
        <v>82</v>
      </c>
      <c r="D11" s="1" t="s">
        <v>28</v>
      </c>
      <c r="E11" s="21">
        <v>97152</v>
      </c>
      <c r="F11" s="9">
        <v>19471</v>
      </c>
      <c r="G11" s="9" t="s">
        <v>827</v>
      </c>
      <c r="H11" s="47">
        <v>44820</v>
      </c>
      <c r="I11" s="11" t="s">
        <v>83</v>
      </c>
    </row>
    <row r="12" spans="1:9" x14ac:dyDescent="0.3">
      <c r="A12" s="8">
        <f>IF(B12&lt;&gt;"",ROWS($B$6:B12),"")</f>
        <v>7</v>
      </c>
      <c r="B12" s="1" t="s">
        <v>36</v>
      </c>
      <c r="C12" s="1" t="s">
        <v>37</v>
      </c>
      <c r="D12" s="1" t="s">
        <v>28</v>
      </c>
      <c r="E12" s="21">
        <v>79532.03</v>
      </c>
      <c r="F12" s="9">
        <v>12677</v>
      </c>
      <c r="G12" s="9" t="s">
        <v>825</v>
      </c>
      <c r="H12" s="47">
        <v>44792</v>
      </c>
      <c r="I12" s="11" t="s">
        <v>38</v>
      </c>
    </row>
    <row r="13" spans="1:9" x14ac:dyDescent="0.3">
      <c r="A13" s="8">
        <f>IF(B13&lt;&gt;"",ROWS($B$6:B13),"")</f>
        <v>8</v>
      </c>
      <c r="B13" s="1" t="s">
        <v>106</v>
      </c>
      <c r="C13" s="1" t="s">
        <v>107</v>
      </c>
      <c r="D13" s="1" t="s">
        <v>28</v>
      </c>
      <c r="E13" s="21">
        <v>75734.59</v>
      </c>
      <c r="F13" s="9">
        <v>11457</v>
      </c>
      <c r="G13" s="9" t="s">
        <v>824</v>
      </c>
      <c r="H13" s="47">
        <v>44827</v>
      </c>
      <c r="I13" s="11" t="s">
        <v>53</v>
      </c>
    </row>
    <row r="14" spans="1:9" x14ac:dyDescent="0.3">
      <c r="A14" s="8">
        <f>IF(B14&lt;&gt;"",ROWS($B$6:B14),"")</f>
        <v>9</v>
      </c>
      <c r="B14" s="1" t="s">
        <v>122</v>
      </c>
      <c r="C14" s="1" t="s">
        <v>123</v>
      </c>
      <c r="D14" s="1" t="s">
        <v>124</v>
      </c>
      <c r="E14" s="21">
        <v>74109</v>
      </c>
      <c r="F14" s="9">
        <v>15373</v>
      </c>
      <c r="G14" s="9" t="s">
        <v>845</v>
      </c>
      <c r="H14" s="47">
        <v>44848</v>
      </c>
      <c r="I14" s="11" t="s">
        <v>83</v>
      </c>
    </row>
    <row r="15" spans="1:9" x14ac:dyDescent="0.3">
      <c r="A15" s="8">
        <f>IF(B15&lt;&gt;"",ROWS($B$6:B15),"")</f>
        <v>10</v>
      </c>
      <c r="B15" s="1" t="s">
        <v>92</v>
      </c>
      <c r="C15" s="1" t="s">
        <v>93</v>
      </c>
      <c r="D15" s="1" t="s">
        <v>94</v>
      </c>
      <c r="E15" s="21">
        <v>63670.79</v>
      </c>
      <c r="F15" s="9">
        <v>10335</v>
      </c>
      <c r="G15" s="9" t="s">
        <v>823</v>
      </c>
      <c r="H15" s="47">
        <v>44855</v>
      </c>
      <c r="I15" s="11" t="s">
        <v>95</v>
      </c>
    </row>
    <row r="16" spans="1:9" x14ac:dyDescent="0.3">
      <c r="A16" s="8">
        <f>IF(B16&lt;&gt;"",ROWS($B$6:B16),"")</f>
        <v>11</v>
      </c>
      <c r="B16" s="1" t="s">
        <v>56</v>
      </c>
      <c r="C16" s="1" t="s">
        <v>57</v>
      </c>
      <c r="D16" s="1" t="s">
        <v>28</v>
      </c>
      <c r="E16" s="21">
        <v>48984.18</v>
      </c>
      <c r="F16" s="9">
        <v>9695</v>
      </c>
      <c r="G16" s="9" t="s">
        <v>838</v>
      </c>
      <c r="H16" s="47">
        <v>44771</v>
      </c>
      <c r="I16" s="11" t="s">
        <v>53</v>
      </c>
    </row>
    <row r="17" spans="1:9" x14ac:dyDescent="0.3">
      <c r="A17" s="8">
        <f>IF(B17&lt;&gt;"",ROWS($B$6:B17),"")</f>
        <v>12</v>
      </c>
      <c r="B17" s="1" t="s">
        <v>149</v>
      </c>
      <c r="C17" s="1" t="s">
        <v>150</v>
      </c>
      <c r="D17" s="1" t="s">
        <v>151</v>
      </c>
      <c r="E17" s="21">
        <v>46674.68</v>
      </c>
      <c r="F17" s="9">
        <v>9643</v>
      </c>
      <c r="G17" s="9" t="s">
        <v>834</v>
      </c>
      <c r="H17" s="47">
        <v>44855</v>
      </c>
      <c r="I17" s="11" t="s">
        <v>42</v>
      </c>
    </row>
    <row r="18" spans="1:9" x14ac:dyDescent="0.3">
      <c r="A18" s="8">
        <f>IF(B18&lt;&gt;"",ROWS($B$6:B18),"")</f>
        <v>13</v>
      </c>
      <c r="B18" s="1" t="s">
        <v>227</v>
      </c>
      <c r="C18" s="1" t="s">
        <v>228</v>
      </c>
      <c r="D18" s="1" t="s">
        <v>28</v>
      </c>
      <c r="E18" s="21">
        <v>36636.03</v>
      </c>
      <c r="F18" s="9">
        <v>5809</v>
      </c>
      <c r="G18" s="9">
        <v>18</v>
      </c>
      <c r="H18" s="47">
        <v>44841</v>
      </c>
      <c r="I18" s="11" t="s">
        <v>32</v>
      </c>
    </row>
    <row r="19" spans="1:9" x14ac:dyDescent="0.3">
      <c r="A19" s="8">
        <f>IF(B19&lt;&gt;"",ROWS($B$6:B19),"")</f>
        <v>14</v>
      </c>
      <c r="B19" s="1" t="s">
        <v>130</v>
      </c>
      <c r="C19" s="1" t="s">
        <v>131</v>
      </c>
      <c r="D19" s="1" t="s">
        <v>28</v>
      </c>
      <c r="E19" s="21">
        <v>34643.050000000003</v>
      </c>
      <c r="F19" s="9">
        <v>5095</v>
      </c>
      <c r="G19" s="9">
        <v>24</v>
      </c>
      <c r="H19" s="47">
        <v>44827</v>
      </c>
      <c r="I19" s="11" t="s">
        <v>32</v>
      </c>
    </row>
    <row r="20" spans="1:9" x14ac:dyDescent="0.3">
      <c r="A20" s="8">
        <f>IF(B20&lt;&gt;"",ROWS($B$6:B20),"")</f>
        <v>15</v>
      </c>
      <c r="B20" s="1" t="s">
        <v>233</v>
      </c>
      <c r="C20" s="1" t="s">
        <v>234</v>
      </c>
      <c r="D20" s="1" t="s">
        <v>28</v>
      </c>
      <c r="E20" s="21">
        <v>34191.410000000003</v>
      </c>
      <c r="F20" s="9">
        <v>5771</v>
      </c>
      <c r="G20" s="9">
        <v>14</v>
      </c>
      <c r="H20" s="47">
        <v>44848</v>
      </c>
      <c r="I20" s="11" t="s">
        <v>29</v>
      </c>
    </row>
    <row r="21" spans="1:9" x14ac:dyDescent="0.3">
      <c r="A21" s="8">
        <f>IF(B21&lt;&gt;"",ROWS($B$6:B21),"")</f>
        <v>16</v>
      </c>
      <c r="B21" s="1" t="s">
        <v>117</v>
      </c>
      <c r="C21" s="1" t="s">
        <v>118</v>
      </c>
      <c r="D21" s="1" t="s">
        <v>28</v>
      </c>
      <c r="E21" s="21">
        <v>32287.3</v>
      </c>
      <c r="F21" s="9">
        <v>4842</v>
      </c>
      <c r="G21" s="9">
        <v>14</v>
      </c>
      <c r="H21" s="47">
        <v>44820</v>
      </c>
      <c r="I21" s="11" t="s">
        <v>29</v>
      </c>
    </row>
    <row r="22" spans="1:9" x14ac:dyDescent="0.3">
      <c r="A22" s="8">
        <f>IF(B22&lt;&gt;"",ROWS($B$6:B22),"")</f>
        <v>17</v>
      </c>
      <c r="B22" s="1" t="s">
        <v>26</v>
      </c>
      <c r="C22" s="1" t="s">
        <v>27</v>
      </c>
      <c r="D22" s="1" t="s">
        <v>28</v>
      </c>
      <c r="E22" s="21">
        <v>21640.6</v>
      </c>
      <c r="F22" s="9">
        <v>4097</v>
      </c>
      <c r="G22" s="9">
        <v>11</v>
      </c>
      <c r="H22" s="47">
        <v>44743</v>
      </c>
      <c r="I22" s="11" t="s">
        <v>29</v>
      </c>
    </row>
    <row r="23" spans="1:9" x14ac:dyDescent="0.3">
      <c r="A23" s="8">
        <f>IF(B23&lt;&gt;"",ROWS($B$6:B23),"")</f>
        <v>18</v>
      </c>
      <c r="B23" s="1" t="s">
        <v>295</v>
      </c>
      <c r="C23" s="1" t="s">
        <v>296</v>
      </c>
      <c r="D23" s="1" t="s">
        <v>28</v>
      </c>
      <c r="E23" s="21">
        <v>14943.52</v>
      </c>
      <c r="F23" s="9">
        <v>2313</v>
      </c>
      <c r="G23" s="9">
        <v>16</v>
      </c>
      <c r="H23" s="47">
        <v>44841</v>
      </c>
      <c r="I23" s="11" t="s">
        <v>29</v>
      </c>
    </row>
    <row r="24" spans="1:9" x14ac:dyDescent="0.3">
      <c r="A24" s="8">
        <f>IF(B24&lt;&gt;"",ROWS($B$6:B24),"")</f>
        <v>19</v>
      </c>
      <c r="B24" s="1" t="s">
        <v>409</v>
      </c>
      <c r="C24" s="1" t="s">
        <v>410</v>
      </c>
      <c r="D24" s="1" t="s">
        <v>28</v>
      </c>
      <c r="E24" s="21">
        <v>5089.1400000000003</v>
      </c>
      <c r="F24" s="9">
        <v>917</v>
      </c>
      <c r="G24" s="9" t="s">
        <v>825</v>
      </c>
      <c r="H24" s="47">
        <v>44855</v>
      </c>
      <c r="I24" s="11" t="s">
        <v>42</v>
      </c>
    </row>
    <row r="25" spans="1:9" x14ac:dyDescent="0.3">
      <c r="A25" s="8">
        <f>IF(B25&lt;&gt;"",ROWS($B$6:B25),"")</f>
        <v>20</v>
      </c>
      <c r="B25" s="1" t="s">
        <v>418</v>
      </c>
      <c r="C25" s="1" t="s">
        <v>419</v>
      </c>
      <c r="D25" s="1" t="s">
        <v>28</v>
      </c>
      <c r="E25" s="21">
        <v>4905</v>
      </c>
      <c r="F25" s="9">
        <v>944</v>
      </c>
      <c r="G25" s="9" t="s">
        <v>838</v>
      </c>
      <c r="H25" s="47">
        <v>44855</v>
      </c>
      <c r="I25" s="11" t="s">
        <v>83</v>
      </c>
    </row>
    <row r="26" spans="1:9" x14ac:dyDescent="0.3">
      <c r="A26" s="8">
        <f>IF(B26&lt;&gt;"",ROWS($B$6:B26),"")</f>
        <v>21</v>
      </c>
      <c r="B26" s="1" t="s">
        <v>378</v>
      </c>
      <c r="C26" s="1" t="s">
        <v>379</v>
      </c>
      <c r="D26" s="1" t="s">
        <v>380</v>
      </c>
      <c r="E26" s="21">
        <v>4845.5600000000004</v>
      </c>
      <c r="F26" s="9">
        <v>782</v>
      </c>
      <c r="G26" s="9" t="s">
        <v>834</v>
      </c>
      <c r="H26" s="47">
        <v>44655</v>
      </c>
      <c r="I26" s="11" t="s">
        <v>105</v>
      </c>
    </row>
    <row r="27" spans="1:9" x14ac:dyDescent="0.3">
      <c r="A27" s="8">
        <f>IF(B27&lt;&gt;"",ROWS($B$6:B27),"")</f>
        <v>22</v>
      </c>
      <c r="B27" s="1" t="s">
        <v>429</v>
      </c>
      <c r="C27" s="1" t="s">
        <v>430</v>
      </c>
      <c r="D27" s="1" t="s">
        <v>28</v>
      </c>
      <c r="E27" s="21">
        <v>4623.25</v>
      </c>
      <c r="F27" s="9">
        <v>1038</v>
      </c>
      <c r="G27" s="9">
        <v>2</v>
      </c>
      <c r="H27" s="47">
        <v>44400</v>
      </c>
      <c r="I27" s="11" t="s">
        <v>32</v>
      </c>
    </row>
    <row r="28" spans="1:9" x14ac:dyDescent="0.3">
      <c r="A28" s="8">
        <f>IF(B28&lt;&gt;"",ROWS($B$6:B28),"")</f>
        <v>23</v>
      </c>
      <c r="B28" s="1" t="s">
        <v>358</v>
      </c>
      <c r="C28" s="1" t="s">
        <v>359</v>
      </c>
      <c r="D28" s="1" t="s">
        <v>28</v>
      </c>
      <c r="E28" s="21">
        <v>4005.65</v>
      </c>
      <c r="F28" s="9">
        <v>604</v>
      </c>
      <c r="G28" s="9">
        <v>16</v>
      </c>
      <c r="H28" s="47">
        <v>44862</v>
      </c>
      <c r="I28" s="11" t="s">
        <v>207</v>
      </c>
    </row>
    <row r="29" spans="1:9" x14ac:dyDescent="0.3">
      <c r="A29" s="8">
        <f>IF(B29&lt;&gt;"",ROWS($B$6:B29),"")</f>
        <v>24</v>
      </c>
      <c r="B29" s="1" t="s">
        <v>211</v>
      </c>
      <c r="C29" s="1" t="s">
        <v>212</v>
      </c>
      <c r="D29" s="1" t="s">
        <v>28</v>
      </c>
      <c r="E29" s="21">
        <v>3341.5</v>
      </c>
      <c r="F29" s="9">
        <v>529</v>
      </c>
      <c r="G29" s="9" t="s">
        <v>828</v>
      </c>
      <c r="H29" s="47">
        <v>44813</v>
      </c>
      <c r="I29" s="11" t="s">
        <v>167</v>
      </c>
    </row>
    <row r="30" spans="1:9" x14ac:dyDescent="0.3">
      <c r="A30" s="8">
        <f>IF(B30&lt;&gt;"",ROWS($B$6:B30),"")</f>
        <v>25</v>
      </c>
      <c r="B30" s="1" t="s">
        <v>401</v>
      </c>
      <c r="C30" s="1" t="s">
        <v>402</v>
      </c>
      <c r="D30" s="1" t="s">
        <v>28</v>
      </c>
      <c r="E30" s="21">
        <v>3244.61</v>
      </c>
      <c r="F30" s="9">
        <v>504</v>
      </c>
      <c r="G30" s="9" t="s">
        <v>836</v>
      </c>
      <c r="H30" s="47">
        <v>44862</v>
      </c>
      <c r="I30" s="11" t="s">
        <v>42</v>
      </c>
    </row>
    <row r="31" spans="1:9" x14ac:dyDescent="0.3">
      <c r="A31" s="8">
        <f>IF(B31&lt;&gt;"",ROWS($B$6:B31),"")</f>
        <v>26</v>
      </c>
      <c r="B31" s="1" t="s">
        <v>364</v>
      </c>
      <c r="C31" s="1" t="s">
        <v>365</v>
      </c>
      <c r="D31" s="1" t="s">
        <v>226</v>
      </c>
      <c r="E31" s="21">
        <v>2963</v>
      </c>
      <c r="F31" s="9">
        <v>463</v>
      </c>
      <c r="G31" s="9" t="s">
        <v>844</v>
      </c>
      <c r="H31" s="47">
        <v>44862</v>
      </c>
      <c r="I31" s="11" t="s">
        <v>83</v>
      </c>
    </row>
    <row r="32" spans="1:9" x14ac:dyDescent="0.3">
      <c r="A32" s="8">
        <f>IF(B32&lt;&gt;"",ROWS($B$6:B32),"")</f>
        <v>27</v>
      </c>
      <c r="B32" s="1" t="s">
        <v>381</v>
      </c>
      <c r="C32" s="1" t="s">
        <v>382</v>
      </c>
      <c r="D32" s="1" t="s">
        <v>383</v>
      </c>
      <c r="E32" s="21">
        <v>2760.4799999999996</v>
      </c>
      <c r="F32" s="9">
        <v>1065</v>
      </c>
      <c r="G32" s="9" t="s">
        <v>828</v>
      </c>
      <c r="H32" s="47">
        <v>44694</v>
      </c>
      <c r="I32" s="11" t="s">
        <v>322</v>
      </c>
    </row>
    <row r="33" spans="1:9" x14ac:dyDescent="0.3">
      <c r="A33" s="8">
        <f>IF(B33&lt;&gt;"",ROWS($B$6:B33),"")</f>
        <v>28</v>
      </c>
      <c r="B33" s="1" t="s">
        <v>102</v>
      </c>
      <c r="C33" s="1" t="s">
        <v>103</v>
      </c>
      <c r="D33" s="1" t="s">
        <v>65</v>
      </c>
      <c r="E33" s="21">
        <v>2557.56</v>
      </c>
      <c r="F33" s="9">
        <v>414</v>
      </c>
      <c r="G33" s="9" t="s">
        <v>830</v>
      </c>
      <c r="H33" s="47">
        <v>44778</v>
      </c>
      <c r="I33" s="11" t="s">
        <v>38</v>
      </c>
    </row>
    <row r="34" spans="1:9" x14ac:dyDescent="0.3">
      <c r="A34" s="8">
        <f>IF(B34&lt;&gt;"",ROWS($B$6:B34),"")</f>
        <v>29</v>
      </c>
      <c r="B34" s="1" t="s">
        <v>374</v>
      </c>
      <c r="C34" s="1" t="s">
        <v>375</v>
      </c>
      <c r="D34" s="1" t="s">
        <v>376</v>
      </c>
      <c r="E34" s="21">
        <v>2287</v>
      </c>
      <c r="F34" s="9">
        <v>765</v>
      </c>
      <c r="G34" s="9" t="s">
        <v>832</v>
      </c>
      <c r="H34" s="47">
        <v>44716</v>
      </c>
      <c r="I34" s="11" t="s">
        <v>377</v>
      </c>
    </row>
    <row r="35" spans="1:9" x14ac:dyDescent="0.3">
      <c r="A35" s="8">
        <f>IF(B35&lt;&gt;"",ROWS($B$6:B35),"")</f>
        <v>30</v>
      </c>
      <c r="B35" s="1" t="s">
        <v>467</v>
      </c>
      <c r="C35" s="1" t="s">
        <v>468</v>
      </c>
      <c r="D35" s="1" t="s">
        <v>469</v>
      </c>
      <c r="E35" s="21">
        <v>1680.35</v>
      </c>
      <c r="F35" s="9">
        <v>386</v>
      </c>
      <c r="G35" s="9" t="s">
        <v>828</v>
      </c>
      <c r="H35" s="47">
        <v>44827</v>
      </c>
      <c r="I35" s="11" t="s">
        <v>322</v>
      </c>
    </row>
    <row r="36" spans="1:9" x14ac:dyDescent="0.3">
      <c r="A36" s="8">
        <f>IF(B36&lt;&gt;"",ROWS($B$6:B36),"")</f>
        <v>31</v>
      </c>
      <c r="B36" s="1" t="s">
        <v>423</v>
      </c>
      <c r="C36" s="1" t="s">
        <v>424</v>
      </c>
      <c r="D36" s="1" t="s">
        <v>425</v>
      </c>
      <c r="E36" s="21">
        <v>1671</v>
      </c>
      <c r="F36" s="9">
        <v>439</v>
      </c>
      <c r="G36" s="9">
        <v>3</v>
      </c>
      <c r="H36" s="47">
        <v>44807</v>
      </c>
      <c r="I36" s="11" t="s">
        <v>377</v>
      </c>
    </row>
    <row r="37" spans="1:9" x14ac:dyDescent="0.3">
      <c r="A37" s="8">
        <f>IF(B37&lt;&gt;"",ROWS($B$6:B37),"")</f>
        <v>32</v>
      </c>
      <c r="B37" s="1" t="s">
        <v>337</v>
      </c>
      <c r="C37" s="1" t="s">
        <v>338</v>
      </c>
      <c r="D37" s="1" t="s">
        <v>339</v>
      </c>
      <c r="E37" s="21">
        <v>1607</v>
      </c>
      <c r="F37" s="9">
        <v>309</v>
      </c>
      <c r="G37" s="9">
        <v>1</v>
      </c>
      <c r="H37" s="47">
        <v>44708</v>
      </c>
      <c r="I37" s="11" t="s">
        <v>177</v>
      </c>
    </row>
    <row r="38" spans="1:9" x14ac:dyDescent="0.3">
      <c r="A38" s="8">
        <f>IF(B38&lt;&gt;"",ROWS($B$6:B38),"")</f>
        <v>33</v>
      </c>
      <c r="B38" s="1" t="s">
        <v>101</v>
      </c>
      <c r="C38" s="1" t="s">
        <v>101</v>
      </c>
      <c r="D38" s="1" t="s">
        <v>34</v>
      </c>
      <c r="E38" s="21">
        <v>1526.3</v>
      </c>
      <c r="F38" s="9">
        <v>464</v>
      </c>
      <c r="G38" s="9" t="s">
        <v>832</v>
      </c>
      <c r="H38" s="47">
        <v>44659</v>
      </c>
      <c r="I38" s="11" t="s">
        <v>42</v>
      </c>
    </row>
    <row r="39" spans="1:9" x14ac:dyDescent="0.3">
      <c r="A39" s="8">
        <f>IF(B39&lt;&gt;"",ROWS($B$6:B39),"")</f>
        <v>34</v>
      </c>
      <c r="B39" s="1" t="s">
        <v>447</v>
      </c>
      <c r="C39" s="1" t="s">
        <v>448</v>
      </c>
      <c r="D39" s="1" t="s">
        <v>239</v>
      </c>
      <c r="E39" s="21">
        <v>1477</v>
      </c>
      <c r="F39" s="9">
        <v>222</v>
      </c>
      <c r="G39" s="9" t="s">
        <v>843</v>
      </c>
      <c r="H39" s="47">
        <v>44862</v>
      </c>
      <c r="I39" s="11" t="s">
        <v>83</v>
      </c>
    </row>
    <row r="40" spans="1:9" x14ac:dyDescent="0.3">
      <c r="A40" s="8">
        <f>IF(B40&lt;&gt;"",ROWS($B$6:B40),"")</f>
        <v>35</v>
      </c>
      <c r="B40" s="1" t="s">
        <v>158</v>
      </c>
      <c r="C40" s="1" t="s">
        <v>159</v>
      </c>
      <c r="D40" s="1" t="s">
        <v>28</v>
      </c>
      <c r="E40" s="21">
        <v>1410.01</v>
      </c>
      <c r="F40" s="9">
        <v>397</v>
      </c>
      <c r="G40" s="9">
        <v>2</v>
      </c>
      <c r="H40" s="47">
        <v>44526</v>
      </c>
      <c r="I40" s="11" t="s">
        <v>32</v>
      </c>
    </row>
    <row r="41" spans="1:9" x14ac:dyDescent="0.3">
      <c r="A41" s="8">
        <f>IF(B41&lt;&gt;"",ROWS($B$6:B41),"")</f>
        <v>36</v>
      </c>
      <c r="B41" s="1" t="s">
        <v>554</v>
      </c>
      <c r="C41" s="1" t="s">
        <v>555</v>
      </c>
      <c r="D41" s="1" t="s">
        <v>28</v>
      </c>
      <c r="E41" s="21">
        <v>1327</v>
      </c>
      <c r="F41" s="9">
        <v>331</v>
      </c>
      <c r="G41" s="9">
        <v>1</v>
      </c>
      <c r="H41" s="47">
        <v>43560</v>
      </c>
      <c r="I41" s="11" t="s">
        <v>105</v>
      </c>
    </row>
    <row r="42" spans="1:9" x14ac:dyDescent="0.3">
      <c r="A42" s="8">
        <f>IF(B42&lt;&gt;"",ROWS($B$6:B42),"")</f>
        <v>37</v>
      </c>
      <c r="B42" s="1" t="s">
        <v>240</v>
      </c>
      <c r="C42" s="1" t="s">
        <v>241</v>
      </c>
      <c r="D42" s="1" t="s">
        <v>28</v>
      </c>
      <c r="E42" s="21">
        <v>1323</v>
      </c>
      <c r="F42" s="9">
        <v>264</v>
      </c>
      <c r="G42" s="9" t="s">
        <v>832</v>
      </c>
      <c r="H42" s="47">
        <v>44589</v>
      </c>
      <c r="I42" s="11" t="s">
        <v>95</v>
      </c>
    </row>
    <row r="43" spans="1:9" x14ac:dyDescent="0.3">
      <c r="A43" s="8">
        <f>IF(B43&lt;&gt;"",ROWS($B$6:B43),"")</f>
        <v>38</v>
      </c>
      <c r="B43" s="1" t="s">
        <v>111</v>
      </c>
      <c r="C43" s="1" t="s">
        <v>111</v>
      </c>
      <c r="D43" s="1" t="s">
        <v>34</v>
      </c>
      <c r="E43" s="21">
        <v>1034</v>
      </c>
      <c r="F43" s="9">
        <v>249</v>
      </c>
      <c r="G43" s="9">
        <v>1</v>
      </c>
      <c r="H43" s="47">
        <v>44610</v>
      </c>
      <c r="I43" s="11" t="s">
        <v>112</v>
      </c>
    </row>
    <row r="44" spans="1:9" x14ac:dyDescent="0.3">
      <c r="A44" s="8">
        <f>IF(B44&lt;&gt;"",ROWS($B$6:B44),"")</f>
        <v>39</v>
      </c>
      <c r="B44" s="1" t="s">
        <v>640</v>
      </c>
      <c r="C44" s="1" t="s">
        <v>641</v>
      </c>
      <c r="D44" s="1" t="s">
        <v>294</v>
      </c>
      <c r="E44" s="21">
        <v>860.6</v>
      </c>
      <c r="F44" s="9">
        <v>171</v>
      </c>
      <c r="G44" s="9" t="s">
        <v>828</v>
      </c>
      <c r="H44" s="47">
        <v>44841</v>
      </c>
      <c r="I44" s="11" t="s">
        <v>322</v>
      </c>
    </row>
    <row r="45" spans="1:9" x14ac:dyDescent="0.3">
      <c r="A45" s="8">
        <f>IF(B45&lt;&gt;"",ROWS($B$6:B45),"")</f>
        <v>40</v>
      </c>
      <c r="B45" s="1" t="s">
        <v>329</v>
      </c>
      <c r="C45" s="1" t="s">
        <v>329</v>
      </c>
      <c r="D45" s="1" t="s">
        <v>34</v>
      </c>
      <c r="E45" s="21">
        <v>736</v>
      </c>
      <c r="F45" s="9">
        <v>124</v>
      </c>
      <c r="G45" s="9" t="s">
        <v>830</v>
      </c>
      <c r="H45" s="47">
        <v>44806</v>
      </c>
      <c r="I45" s="11" t="s">
        <v>83</v>
      </c>
    </row>
    <row r="46" spans="1:9" x14ac:dyDescent="0.3">
      <c r="A46" s="8">
        <f>IF(B46&lt;&gt;"",ROWS($B$6:B46),"")</f>
        <v>41</v>
      </c>
      <c r="B46" s="1" t="s">
        <v>522</v>
      </c>
      <c r="C46" s="1" t="s">
        <v>523</v>
      </c>
      <c r="D46" s="1" t="s">
        <v>486</v>
      </c>
      <c r="E46" s="21">
        <v>697</v>
      </c>
      <c r="F46" s="9">
        <v>199</v>
      </c>
      <c r="G46" s="9">
        <v>1</v>
      </c>
      <c r="H46" s="47">
        <v>42654</v>
      </c>
      <c r="I46" s="11" t="s">
        <v>377</v>
      </c>
    </row>
    <row r="47" spans="1:9" x14ac:dyDescent="0.3">
      <c r="A47" s="8">
        <f>IF(B47&lt;&gt;"",ROWS($B$6:B47),"")</f>
        <v>42</v>
      </c>
      <c r="B47" s="1" t="s">
        <v>656</v>
      </c>
      <c r="C47" s="1" t="s">
        <v>657</v>
      </c>
      <c r="D47" s="1" t="s">
        <v>28</v>
      </c>
      <c r="E47" s="21">
        <v>668.67</v>
      </c>
      <c r="F47" s="9">
        <v>39</v>
      </c>
      <c r="G47" s="9" t="s">
        <v>832</v>
      </c>
      <c r="H47" s="47">
        <v>39654</v>
      </c>
      <c r="I47" s="11" t="s">
        <v>53</v>
      </c>
    </row>
    <row r="48" spans="1:9" x14ac:dyDescent="0.3">
      <c r="A48" s="8">
        <f>IF(B48&lt;&gt;"",ROWS($B$6:B48),"")</f>
        <v>43</v>
      </c>
      <c r="B48" s="1" t="s">
        <v>658</v>
      </c>
      <c r="C48" s="1" t="s">
        <v>659</v>
      </c>
      <c r="D48" s="1" t="s">
        <v>28</v>
      </c>
      <c r="E48" s="21">
        <v>668.67</v>
      </c>
      <c r="F48" s="9">
        <v>40</v>
      </c>
      <c r="G48" s="9" t="s">
        <v>832</v>
      </c>
      <c r="H48" s="47">
        <v>41117</v>
      </c>
      <c r="I48" s="11" t="s">
        <v>53</v>
      </c>
    </row>
    <row r="49" spans="1:9" x14ac:dyDescent="0.3">
      <c r="A49" s="8">
        <f>IF(B49&lt;&gt;"",ROWS($B$6:B49),"")</f>
        <v>44</v>
      </c>
      <c r="B49" s="1" t="s">
        <v>660</v>
      </c>
      <c r="C49" s="1" t="s">
        <v>661</v>
      </c>
      <c r="D49" s="1" t="s">
        <v>28</v>
      </c>
      <c r="E49" s="21">
        <v>668.66</v>
      </c>
      <c r="F49" s="9">
        <v>39</v>
      </c>
      <c r="G49" s="9" t="s">
        <v>832</v>
      </c>
      <c r="H49" s="47">
        <v>38520</v>
      </c>
      <c r="I49" s="11" t="s">
        <v>53</v>
      </c>
    </row>
    <row r="50" spans="1:9" x14ac:dyDescent="0.3">
      <c r="A50" s="8">
        <f>IF(B50&lt;&gt;"",ROWS($B$6:B50),"")</f>
        <v>45</v>
      </c>
      <c r="B50" s="1" t="s">
        <v>552</v>
      </c>
      <c r="C50" s="1" t="s">
        <v>553</v>
      </c>
      <c r="D50" s="1" t="s">
        <v>226</v>
      </c>
      <c r="E50" s="21">
        <v>658.67000000000007</v>
      </c>
      <c r="F50" s="9">
        <v>117</v>
      </c>
      <c r="G50" s="9" t="s">
        <v>832</v>
      </c>
      <c r="H50" s="47">
        <v>44827</v>
      </c>
      <c r="I50" s="11" t="s">
        <v>177</v>
      </c>
    </row>
    <row r="51" spans="1:9" x14ac:dyDescent="0.3">
      <c r="A51" s="8">
        <f>IF(B51&lt;&gt;"",ROWS($B$6:B51),"")</f>
        <v>46</v>
      </c>
      <c r="B51" s="1" t="s">
        <v>147</v>
      </c>
      <c r="C51" s="1" t="s">
        <v>148</v>
      </c>
      <c r="D51" s="1" t="s">
        <v>28</v>
      </c>
      <c r="E51" s="21">
        <v>654</v>
      </c>
      <c r="F51" s="9">
        <v>127</v>
      </c>
      <c r="G51" s="9" t="s">
        <v>831</v>
      </c>
      <c r="H51" s="47">
        <v>44806</v>
      </c>
      <c r="I51" s="11" t="s">
        <v>83</v>
      </c>
    </row>
    <row r="52" spans="1:9" x14ac:dyDescent="0.3">
      <c r="A52" s="8">
        <f>IF(B52&lt;&gt;"",ROWS($B$6:B52),"")</f>
        <v>47</v>
      </c>
      <c r="B52" s="1" t="s">
        <v>458</v>
      </c>
      <c r="C52" s="1" t="s">
        <v>459</v>
      </c>
      <c r="D52" s="1" t="s">
        <v>226</v>
      </c>
      <c r="E52" s="21">
        <v>609</v>
      </c>
      <c r="F52" s="9">
        <v>122</v>
      </c>
      <c r="G52" s="9" t="s">
        <v>832</v>
      </c>
      <c r="H52" s="47">
        <v>44799</v>
      </c>
      <c r="I52" s="11" t="s">
        <v>95</v>
      </c>
    </row>
    <row r="53" spans="1:9" x14ac:dyDescent="0.3">
      <c r="A53" s="8">
        <f>IF(B53&lt;&gt;"",ROWS($B$6:B53),"")</f>
        <v>48</v>
      </c>
      <c r="B53" s="1" t="s">
        <v>273</v>
      </c>
      <c r="C53" s="1" t="s">
        <v>273</v>
      </c>
      <c r="D53" s="1" t="s">
        <v>34</v>
      </c>
      <c r="E53" s="21">
        <v>601</v>
      </c>
      <c r="F53" s="9">
        <v>117</v>
      </c>
      <c r="G53" s="9" t="s">
        <v>832</v>
      </c>
      <c r="H53" s="47">
        <v>44456</v>
      </c>
      <c r="I53" s="11" t="s">
        <v>201</v>
      </c>
    </row>
    <row r="54" spans="1:9" x14ac:dyDescent="0.3">
      <c r="A54" s="8">
        <f>IF(B54&lt;&gt;"",ROWS($B$6:B54),"")</f>
        <v>49</v>
      </c>
      <c r="B54" s="1" t="s">
        <v>72</v>
      </c>
      <c r="C54" s="1" t="s">
        <v>72</v>
      </c>
      <c r="D54" s="1" t="s">
        <v>28</v>
      </c>
      <c r="E54" s="21">
        <v>582.70000000000005</v>
      </c>
      <c r="F54" s="9">
        <v>90</v>
      </c>
      <c r="G54" s="9" t="s">
        <v>831</v>
      </c>
      <c r="H54" s="47">
        <v>44736</v>
      </c>
      <c r="I54" s="11" t="s">
        <v>53</v>
      </c>
    </row>
    <row r="55" spans="1:9" x14ac:dyDescent="0.3">
      <c r="A55" s="8">
        <f>IF(B55&lt;&gt;"",ROWS($B$6:B55),"")</f>
        <v>50</v>
      </c>
      <c r="B55" s="1" t="s">
        <v>261</v>
      </c>
      <c r="C55" s="1" t="s">
        <v>262</v>
      </c>
      <c r="D55" s="1" t="s">
        <v>28</v>
      </c>
      <c r="E55" s="21">
        <v>557</v>
      </c>
      <c r="F55" s="9">
        <v>87</v>
      </c>
      <c r="G55" s="9">
        <v>2</v>
      </c>
      <c r="H55" s="47">
        <v>44680</v>
      </c>
      <c r="I55" s="11" t="s">
        <v>167</v>
      </c>
    </row>
    <row r="56" spans="1:9" x14ac:dyDescent="0.3">
      <c r="A56" s="8">
        <f>IF(B56&lt;&gt;"",ROWS($B$6:B56),"")</f>
        <v>51</v>
      </c>
      <c r="B56" s="1" t="s">
        <v>218</v>
      </c>
      <c r="C56" s="1" t="s">
        <v>219</v>
      </c>
      <c r="D56" s="1" t="s">
        <v>220</v>
      </c>
      <c r="E56" s="21">
        <v>518</v>
      </c>
      <c r="F56" s="9">
        <v>84</v>
      </c>
      <c r="G56" s="9">
        <v>2</v>
      </c>
      <c r="H56" s="47">
        <v>44655</v>
      </c>
      <c r="I56" s="11" t="s">
        <v>105</v>
      </c>
    </row>
    <row r="57" spans="1:9" x14ac:dyDescent="0.3">
      <c r="A57" s="8">
        <f>IF(B57&lt;&gt;"",ROWS($B$6:B57),"")</f>
        <v>52</v>
      </c>
      <c r="B57" s="1" t="s">
        <v>274</v>
      </c>
      <c r="C57" s="1" t="s">
        <v>275</v>
      </c>
      <c r="D57" s="1" t="s">
        <v>28</v>
      </c>
      <c r="E57" s="21">
        <v>517.64</v>
      </c>
      <c r="F57" s="9">
        <v>95</v>
      </c>
      <c r="G57" s="9">
        <v>1</v>
      </c>
      <c r="H57" s="47">
        <v>44792</v>
      </c>
      <c r="I57" s="11" t="s">
        <v>207</v>
      </c>
    </row>
    <row r="58" spans="1:9" x14ac:dyDescent="0.3">
      <c r="A58" s="8">
        <f>IF(B58&lt;&gt;"",ROWS($B$6:B58),"")</f>
        <v>53</v>
      </c>
      <c r="B58" s="1" t="s">
        <v>689</v>
      </c>
      <c r="C58" s="1" t="s">
        <v>690</v>
      </c>
      <c r="D58" s="1" t="s">
        <v>166</v>
      </c>
      <c r="E58" s="21">
        <v>460</v>
      </c>
      <c r="F58" s="9">
        <v>115</v>
      </c>
      <c r="G58" s="9">
        <v>1</v>
      </c>
      <c r="H58" s="47">
        <v>42301</v>
      </c>
      <c r="I58" s="11" t="s">
        <v>377</v>
      </c>
    </row>
    <row r="59" spans="1:9" x14ac:dyDescent="0.3">
      <c r="A59" s="8">
        <f>IF(B59&lt;&gt;"",ROWS($B$6:B59),"")</f>
        <v>54</v>
      </c>
      <c r="B59" s="1" t="s">
        <v>319</v>
      </c>
      <c r="C59" s="1" t="s">
        <v>320</v>
      </c>
      <c r="D59" s="1" t="s">
        <v>321</v>
      </c>
      <c r="E59" s="21">
        <v>454.64999999999964</v>
      </c>
      <c r="F59" s="9">
        <v>83</v>
      </c>
      <c r="G59" s="9" t="s">
        <v>831</v>
      </c>
      <c r="H59" s="47">
        <v>44799</v>
      </c>
      <c r="I59" s="11" t="s">
        <v>322</v>
      </c>
    </row>
    <row r="60" spans="1:9" x14ac:dyDescent="0.3">
      <c r="A60" s="8">
        <f>IF(B60&lt;&gt;"",ROWS($B$6:B60),"")</f>
        <v>55</v>
      </c>
      <c r="B60" s="1" t="s">
        <v>420</v>
      </c>
      <c r="C60" s="1" t="s">
        <v>421</v>
      </c>
      <c r="D60" s="1" t="s">
        <v>422</v>
      </c>
      <c r="E60" s="21">
        <v>453</v>
      </c>
      <c r="F60" s="9">
        <v>86</v>
      </c>
      <c r="G60" s="9" t="s">
        <v>831</v>
      </c>
      <c r="H60" s="47">
        <v>44330</v>
      </c>
      <c r="I60" s="11" t="s">
        <v>377</v>
      </c>
    </row>
    <row r="61" spans="1:9" x14ac:dyDescent="0.3">
      <c r="A61" s="8">
        <f>IF(B61&lt;&gt;"",ROWS($B$6:B61),"")</f>
        <v>56</v>
      </c>
      <c r="B61" s="1" t="s">
        <v>281</v>
      </c>
      <c r="C61" s="1" t="s">
        <v>282</v>
      </c>
      <c r="D61" s="1" t="s">
        <v>226</v>
      </c>
      <c r="E61" s="21">
        <v>433</v>
      </c>
      <c r="F61" s="9">
        <v>65</v>
      </c>
      <c r="G61" s="9" t="s">
        <v>832</v>
      </c>
      <c r="H61" s="47">
        <v>44603</v>
      </c>
      <c r="I61" s="11" t="s">
        <v>83</v>
      </c>
    </row>
    <row r="62" spans="1:9" x14ac:dyDescent="0.3">
      <c r="A62" s="8">
        <f>IF(B62&lt;&gt;"",ROWS($B$6:B62),"")</f>
        <v>57</v>
      </c>
      <c r="B62" s="1" t="s">
        <v>628</v>
      </c>
      <c r="C62" s="1" t="s">
        <v>629</v>
      </c>
      <c r="D62" s="1" t="s">
        <v>630</v>
      </c>
      <c r="E62" s="21">
        <v>354</v>
      </c>
      <c r="F62" s="9">
        <v>118</v>
      </c>
      <c r="G62" s="9">
        <v>1</v>
      </c>
      <c r="H62" s="47">
        <v>43435</v>
      </c>
      <c r="I62" s="11" t="s">
        <v>377</v>
      </c>
    </row>
    <row r="63" spans="1:9" x14ac:dyDescent="0.3">
      <c r="A63" s="8">
        <f>IF(B63&lt;&gt;"",ROWS($B$6:B63),"")</f>
        <v>58</v>
      </c>
      <c r="B63" s="1" t="s">
        <v>370</v>
      </c>
      <c r="C63" s="1" t="s">
        <v>371</v>
      </c>
      <c r="D63" s="1" t="s">
        <v>151</v>
      </c>
      <c r="E63" s="21">
        <v>340.5</v>
      </c>
      <c r="F63" s="9">
        <v>54</v>
      </c>
      <c r="G63" s="9">
        <v>1</v>
      </c>
      <c r="H63" s="47">
        <v>44785</v>
      </c>
      <c r="I63" s="11" t="s">
        <v>177</v>
      </c>
    </row>
    <row r="64" spans="1:9" x14ac:dyDescent="0.3">
      <c r="A64" s="8">
        <f>IF(B64&lt;&gt;"",ROWS($B$6:B64),"")</f>
        <v>59</v>
      </c>
      <c r="B64" s="1" t="s">
        <v>507</v>
      </c>
      <c r="C64" s="1" t="s">
        <v>508</v>
      </c>
      <c r="D64" s="1" t="s">
        <v>433</v>
      </c>
      <c r="E64" s="21">
        <v>321</v>
      </c>
      <c r="F64" s="9">
        <v>107</v>
      </c>
      <c r="G64" s="9">
        <v>1</v>
      </c>
      <c r="H64" s="47">
        <v>44080</v>
      </c>
      <c r="I64" s="11" t="s">
        <v>377</v>
      </c>
    </row>
    <row r="65" spans="1:9" x14ac:dyDescent="0.3">
      <c r="A65" s="8">
        <f>IF(B65&lt;&gt;"",ROWS($B$6:B65),"")</f>
        <v>60</v>
      </c>
      <c r="B65" s="1" t="s">
        <v>270</v>
      </c>
      <c r="C65" s="1" t="s">
        <v>271</v>
      </c>
      <c r="D65" s="1" t="s">
        <v>272</v>
      </c>
      <c r="E65" s="21">
        <v>312.5</v>
      </c>
      <c r="F65" s="9">
        <v>15</v>
      </c>
      <c r="G65" s="9">
        <v>2</v>
      </c>
      <c r="H65" s="47">
        <v>44655</v>
      </c>
      <c r="I65" s="11" t="s">
        <v>105</v>
      </c>
    </row>
    <row r="66" spans="1:9" x14ac:dyDescent="0.3">
      <c r="A66" s="8">
        <f>IF(B66&lt;&gt;"",ROWS($B$6:B66),"")</f>
        <v>61</v>
      </c>
      <c r="B66" s="1" t="s">
        <v>453</v>
      </c>
      <c r="C66" s="1" t="s">
        <v>454</v>
      </c>
      <c r="D66" s="1" t="s">
        <v>226</v>
      </c>
      <c r="E66" s="21">
        <v>305.5</v>
      </c>
      <c r="F66" s="9">
        <v>67</v>
      </c>
      <c r="G66" s="9" t="s">
        <v>832</v>
      </c>
      <c r="H66" s="47">
        <v>44792</v>
      </c>
      <c r="I66" s="11" t="s">
        <v>322</v>
      </c>
    </row>
    <row r="67" spans="1:9" x14ac:dyDescent="0.3">
      <c r="A67" s="8">
        <f>IF(B67&lt;&gt;"",ROWS($B$6:B67),"")</f>
        <v>62</v>
      </c>
      <c r="B67" s="1" t="s">
        <v>675</v>
      </c>
      <c r="C67" s="1" t="s">
        <v>676</v>
      </c>
      <c r="D67" s="1" t="s">
        <v>226</v>
      </c>
      <c r="E67" s="21">
        <v>305.20000000000005</v>
      </c>
      <c r="F67" s="9">
        <v>62</v>
      </c>
      <c r="G67" s="9" t="s">
        <v>832</v>
      </c>
      <c r="H67" s="47">
        <v>44827</v>
      </c>
      <c r="I67" s="11" t="s">
        <v>322</v>
      </c>
    </row>
    <row r="68" spans="1:9" x14ac:dyDescent="0.3">
      <c r="A68" s="8">
        <f>IF(B68&lt;&gt;"",ROWS($B$6:B68),"")</f>
        <v>63</v>
      </c>
      <c r="B68" s="1" t="s">
        <v>253</v>
      </c>
      <c r="C68" s="1" t="s">
        <v>254</v>
      </c>
      <c r="D68" s="1" t="s">
        <v>28</v>
      </c>
      <c r="E68" s="21">
        <v>283</v>
      </c>
      <c r="F68" s="9">
        <v>39</v>
      </c>
      <c r="G68" s="9" t="s">
        <v>832</v>
      </c>
      <c r="H68" s="47">
        <v>44813</v>
      </c>
      <c r="I68" s="11" t="s">
        <v>83</v>
      </c>
    </row>
    <row r="69" spans="1:9" x14ac:dyDescent="0.3">
      <c r="A69" s="8">
        <f>IF(B69&lt;&gt;"",ROWS($B$6:B69),"")</f>
        <v>64</v>
      </c>
      <c r="B69" s="1" t="s">
        <v>49</v>
      </c>
      <c r="C69" s="1" t="s">
        <v>50</v>
      </c>
      <c r="D69" s="1" t="s">
        <v>28</v>
      </c>
      <c r="E69" s="21">
        <v>242</v>
      </c>
      <c r="F69" s="9">
        <v>49</v>
      </c>
      <c r="G69" s="9">
        <v>1</v>
      </c>
      <c r="H69" s="47">
        <v>44750</v>
      </c>
      <c r="I69" s="11" t="s">
        <v>32</v>
      </c>
    </row>
    <row r="70" spans="1:9" x14ac:dyDescent="0.3">
      <c r="A70" s="8">
        <f>IF(B70&lt;&gt;"",ROWS($B$6:B70),"")</f>
        <v>65</v>
      </c>
      <c r="B70" s="1" t="s">
        <v>259</v>
      </c>
      <c r="C70" s="1" t="s">
        <v>260</v>
      </c>
      <c r="D70" s="1" t="s">
        <v>151</v>
      </c>
      <c r="E70" s="21">
        <v>221</v>
      </c>
      <c r="F70" s="9">
        <v>49</v>
      </c>
      <c r="G70" s="9">
        <v>2</v>
      </c>
      <c r="H70" s="47">
        <v>44785</v>
      </c>
      <c r="I70" s="11" t="s">
        <v>207</v>
      </c>
    </row>
    <row r="71" spans="1:9" x14ac:dyDescent="0.3">
      <c r="A71" s="8">
        <f>IF(B71&lt;&gt;"",ROWS($B$6:B71),"")</f>
        <v>66</v>
      </c>
      <c r="B71" s="1" t="s">
        <v>242</v>
      </c>
      <c r="C71" s="1" t="s">
        <v>243</v>
      </c>
      <c r="D71" s="1" t="s">
        <v>244</v>
      </c>
      <c r="E71" s="21">
        <v>175.65</v>
      </c>
      <c r="F71" s="9">
        <v>49</v>
      </c>
      <c r="G71" s="9" t="s">
        <v>832</v>
      </c>
      <c r="H71" s="47">
        <v>44792</v>
      </c>
      <c r="I71" s="11" t="s">
        <v>42</v>
      </c>
    </row>
    <row r="72" spans="1:9" x14ac:dyDescent="0.3">
      <c r="A72" s="8">
        <f>IF(B72&lt;&gt;"",ROWS($B$6:B72),"")</f>
        <v>67</v>
      </c>
      <c r="B72" s="1" t="s">
        <v>593</v>
      </c>
      <c r="C72" s="1" t="s">
        <v>594</v>
      </c>
      <c r="D72" s="1" t="s">
        <v>244</v>
      </c>
      <c r="E72" s="21">
        <v>156</v>
      </c>
      <c r="F72" s="9">
        <v>38</v>
      </c>
      <c r="G72" s="9" t="s">
        <v>830</v>
      </c>
      <c r="H72" s="47">
        <v>44707</v>
      </c>
      <c r="I72" s="11" t="s">
        <v>377</v>
      </c>
    </row>
    <row r="73" spans="1:9" x14ac:dyDescent="0.3">
      <c r="A73" s="8">
        <f>IF(B73&lt;&gt;"",ROWS($B$6:B73),"")</f>
        <v>68</v>
      </c>
      <c r="B73" s="1" t="s">
        <v>647</v>
      </c>
      <c r="C73" s="1" t="s">
        <v>648</v>
      </c>
      <c r="D73" s="1" t="s">
        <v>649</v>
      </c>
      <c r="E73" s="21">
        <v>144</v>
      </c>
      <c r="F73" s="9">
        <v>48</v>
      </c>
      <c r="G73" s="9">
        <v>1</v>
      </c>
      <c r="H73" s="47">
        <v>44805</v>
      </c>
      <c r="I73" s="11" t="s">
        <v>377</v>
      </c>
    </row>
    <row r="74" spans="1:9" x14ac:dyDescent="0.3">
      <c r="A74" s="8">
        <f>IF(B74&lt;&gt;"",ROWS($B$6:B74),"")</f>
        <v>69</v>
      </c>
      <c r="B74" s="1" t="s">
        <v>229</v>
      </c>
      <c r="C74" s="1" t="s">
        <v>229</v>
      </c>
      <c r="D74" s="1" t="s">
        <v>34</v>
      </c>
      <c r="E74" s="21">
        <v>102</v>
      </c>
      <c r="F74" s="9">
        <v>20</v>
      </c>
      <c r="G74" s="9">
        <v>3</v>
      </c>
      <c r="H74" s="47">
        <v>44659</v>
      </c>
      <c r="I74" s="11" t="s">
        <v>105</v>
      </c>
    </row>
    <row r="75" spans="1:9" x14ac:dyDescent="0.3">
      <c r="A75" s="8">
        <f>IF(B75&lt;&gt;"",ROWS($B$6:B75),"")</f>
        <v>70</v>
      </c>
      <c r="B75" s="1" t="s">
        <v>363</v>
      </c>
      <c r="C75" s="1" t="s">
        <v>363</v>
      </c>
      <c r="D75" s="1" t="s">
        <v>236</v>
      </c>
      <c r="E75" s="21">
        <v>98</v>
      </c>
      <c r="F75" s="9">
        <v>18</v>
      </c>
      <c r="G75" s="9" t="s">
        <v>832</v>
      </c>
      <c r="H75" s="47">
        <v>44533</v>
      </c>
      <c r="I75" s="11" t="s">
        <v>95</v>
      </c>
    </row>
    <row r="76" spans="1:9" x14ac:dyDescent="0.3">
      <c r="A76" s="8">
        <f>IF(B76&lt;&gt;"",ROWS($B$6:B76),"")</f>
        <v>71</v>
      </c>
      <c r="B76" s="1" t="s">
        <v>785</v>
      </c>
      <c r="C76" s="1" t="s">
        <v>786</v>
      </c>
      <c r="D76" s="1" t="s">
        <v>121</v>
      </c>
      <c r="E76" s="21">
        <v>93</v>
      </c>
      <c r="F76" s="9">
        <v>15</v>
      </c>
      <c r="G76" s="9">
        <v>4</v>
      </c>
      <c r="H76" s="47">
        <v>44841</v>
      </c>
      <c r="I76" s="11" t="s">
        <v>850</v>
      </c>
    </row>
    <row r="77" spans="1:9" x14ac:dyDescent="0.3">
      <c r="A77" s="8">
        <f>IF(B77&lt;&gt;"",ROWS($B$6:B77),"")</f>
        <v>72</v>
      </c>
      <c r="B77" s="1" t="s">
        <v>347</v>
      </c>
      <c r="C77" s="1" t="s">
        <v>348</v>
      </c>
      <c r="D77" s="1" t="s">
        <v>226</v>
      </c>
      <c r="E77" s="21">
        <v>64</v>
      </c>
      <c r="F77" s="9">
        <v>10</v>
      </c>
      <c r="G77" s="9" t="s">
        <v>832</v>
      </c>
      <c r="H77" s="47">
        <v>44764</v>
      </c>
      <c r="I77" s="11" t="s">
        <v>83</v>
      </c>
    </row>
    <row r="78" spans="1:9" x14ac:dyDescent="0.3">
      <c r="A78" s="8">
        <f>IF(B78&lt;&gt;"",ROWS($B$6:B79),"")</f>
        <v>74</v>
      </c>
      <c r="B78" s="1" t="s">
        <v>195</v>
      </c>
      <c r="C78" s="1" t="s">
        <v>196</v>
      </c>
      <c r="D78" s="1" t="s">
        <v>28</v>
      </c>
      <c r="E78" s="21">
        <v>40</v>
      </c>
      <c r="F78" s="9">
        <v>6</v>
      </c>
      <c r="G78" s="9">
        <v>1</v>
      </c>
      <c r="H78" s="47">
        <v>44785</v>
      </c>
      <c r="I78" s="11" t="s">
        <v>29</v>
      </c>
    </row>
    <row r="79" spans="1:9" x14ac:dyDescent="0.3">
      <c r="A79" s="8">
        <f>IF(B79&lt;&gt;"",ROWS($B$6:B79),"")</f>
        <v>74</v>
      </c>
      <c r="B79" s="1" t="s">
        <v>384</v>
      </c>
      <c r="C79" s="1" t="s">
        <v>385</v>
      </c>
      <c r="D79" s="1" t="s">
        <v>226</v>
      </c>
      <c r="E79" s="21">
        <v>16</v>
      </c>
      <c r="F79" s="9">
        <v>2</v>
      </c>
      <c r="G79" s="9" t="s">
        <v>832</v>
      </c>
      <c r="H79" s="47">
        <v>44771</v>
      </c>
      <c r="I79" s="11" t="s">
        <v>167</v>
      </c>
    </row>
    <row r="80" spans="1:9" x14ac:dyDescent="0.3">
      <c r="E80" s="19">
        <f>SUBTOTAL(109,Table3_Spalis[Pajamos])</f>
        <v>1827775.9499999995</v>
      </c>
      <c r="F80" s="12">
        <f>SUBTOTAL(109,Table3_Spalis[Žiūrovų skaičius])</f>
        <v>293682</v>
      </c>
    </row>
  </sheetData>
  <pageMargins left="0.75" right="0.75" top="1" bottom="1" header="0.5" footer="0.5"/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85"/>
  <sheetViews>
    <sheetView topLeftCell="B1" workbookViewId="0">
      <selection activeCell="H78" sqref="H78"/>
    </sheetView>
  </sheetViews>
  <sheetFormatPr defaultRowHeight="14.4" x14ac:dyDescent="0.3"/>
  <cols>
    <col min="1" max="1" width="8.33203125" customWidth="1"/>
    <col min="2" max="3" width="45" customWidth="1"/>
    <col min="4" max="4" width="18" style="41" customWidth="1"/>
    <col min="5" max="5" width="18" style="19" customWidth="1"/>
    <col min="6" max="7" width="18" customWidth="1"/>
    <col min="8" max="8" width="18" style="45" customWidth="1"/>
    <col min="9" max="9" width="45" customWidth="1"/>
  </cols>
  <sheetData>
    <row r="1" spans="1:9" x14ac:dyDescent="0.3">
      <c r="A1" s="13">
        <f>'2022'!A1</f>
        <v>2022</v>
      </c>
    </row>
    <row r="2" spans="1:9" x14ac:dyDescent="0.3">
      <c r="A2" s="16" t="str">
        <f>'2022'!A2</f>
        <v>Lietuvos kino teatruose rodytų filmų TOP</v>
      </c>
    </row>
    <row r="3" spans="1:9" x14ac:dyDescent="0.3">
      <c r="A3" s="16" t="s">
        <v>23</v>
      </c>
    </row>
    <row r="4" spans="1:9" x14ac:dyDescent="0.3">
      <c r="A4" s="16"/>
    </row>
    <row r="5" spans="1:9" x14ac:dyDescent="0.3">
      <c r="A5" s="5" t="s">
        <v>1</v>
      </c>
      <c r="B5" s="6" t="s">
        <v>2</v>
      </c>
      <c r="C5" s="6" t="s">
        <v>3</v>
      </c>
      <c r="D5" s="6" t="s">
        <v>4</v>
      </c>
      <c r="E5" s="20" t="s">
        <v>5</v>
      </c>
      <c r="F5" s="6" t="s">
        <v>6</v>
      </c>
      <c r="G5" s="6" t="s">
        <v>7</v>
      </c>
      <c r="H5" s="46" t="s">
        <v>8</v>
      </c>
      <c r="I5" s="7" t="s">
        <v>9</v>
      </c>
    </row>
    <row r="6" spans="1:9" x14ac:dyDescent="0.3">
      <c r="A6" s="8">
        <f>IF(B6&lt;&gt;"",ROWS($B$6:B6),"")</f>
        <v>1</v>
      </c>
      <c r="B6" s="1" t="s">
        <v>33</v>
      </c>
      <c r="C6" s="1" t="s">
        <v>33</v>
      </c>
      <c r="D6" s="1" t="s">
        <v>34</v>
      </c>
      <c r="E6" s="21">
        <v>441604.67</v>
      </c>
      <c r="F6" s="9">
        <v>61835</v>
      </c>
      <c r="G6" s="9">
        <v>18</v>
      </c>
      <c r="H6" s="47">
        <v>44848</v>
      </c>
      <c r="I6" s="11" t="s">
        <v>35</v>
      </c>
    </row>
    <row r="7" spans="1:9" x14ac:dyDescent="0.3">
      <c r="A7" s="8">
        <f>IF(B7&lt;&gt;"",ROWS($B$6:B7),"")</f>
        <v>2</v>
      </c>
      <c r="B7" s="1" t="s">
        <v>70</v>
      </c>
      <c r="C7" s="1" t="s">
        <v>71</v>
      </c>
      <c r="D7" s="1" t="s">
        <v>28</v>
      </c>
      <c r="E7" s="21">
        <v>223482.76</v>
      </c>
      <c r="F7" s="9">
        <v>30074</v>
      </c>
      <c r="G7" s="9">
        <v>27</v>
      </c>
      <c r="H7" s="47">
        <v>44876</v>
      </c>
      <c r="I7" s="11" t="s">
        <v>32</v>
      </c>
    </row>
    <row r="8" spans="1:9" x14ac:dyDescent="0.3">
      <c r="A8" s="8">
        <f>IF(B8&lt;&gt;"",ROWS($B$6:B8),"")</f>
        <v>3</v>
      </c>
      <c r="B8" s="1" t="s">
        <v>96</v>
      </c>
      <c r="C8" s="1" t="s">
        <v>97</v>
      </c>
      <c r="D8" s="1" t="s">
        <v>28</v>
      </c>
      <c r="E8" s="21">
        <v>160988.26</v>
      </c>
      <c r="F8" s="9">
        <v>31450</v>
      </c>
      <c r="G8" s="9">
        <v>19</v>
      </c>
      <c r="H8" s="47">
        <v>44869</v>
      </c>
      <c r="I8" s="11" t="s">
        <v>38</v>
      </c>
    </row>
    <row r="9" spans="1:9" x14ac:dyDescent="0.3">
      <c r="A9" s="8">
        <f>IF(B9&lt;&gt;"",ROWS($B$6:B9),"")</f>
        <v>4</v>
      </c>
      <c r="B9" s="1" t="s">
        <v>84</v>
      </c>
      <c r="C9" s="1" t="s">
        <v>84</v>
      </c>
      <c r="D9" s="1" t="s">
        <v>34</v>
      </c>
      <c r="E9" s="21">
        <v>141337.59</v>
      </c>
      <c r="F9" s="9">
        <v>21748</v>
      </c>
      <c r="G9" s="9">
        <v>15</v>
      </c>
      <c r="H9" s="47" t="s">
        <v>820</v>
      </c>
      <c r="I9" s="11" t="s">
        <v>85</v>
      </c>
    </row>
    <row r="10" spans="1:9" x14ac:dyDescent="0.3">
      <c r="A10" s="8">
        <f>IF(B10&lt;&gt;"",ROWS($B$6:B10),"")</f>
        <v>5</v>
      </c>
      <c r="B10" s="1" t="s">
        <v>129</v>
      </c>
      <c r="C10" s="1" t="s">
        <v>129</v>
      </c>
      <c r="D10" s="1" t="s">
        <v>34</v>
      </c>
      <c r="E10" s="21">
        <v>102447.22</v>
      </c>
      <c r="F10" s="9">
        <v>15835</v>
      </c>
      <c r="G10" s="9">
        <v>21</v>
      </c>
      <c r="H10" s="47">
        <v>44869</v>
      </c>
      <c r="I10" s="11" t="s">
        <v>42</v>
      </c>
    </row>
    <row r="11" spans="1:9" x14ac:dyDescent="0.3">
      <c r="A11" s="8">
        <f>IF(B11&lt;&gt;"",ROWS($B$6:B11),"")</f>
        <v>6</v>
      </c>
      <c r="B11" s="1" t="s">
        <v>92</v>
      </c>
      <c r="C11" s="1" t="s">
        <v>93</v>
      </c>
      <c r="D11" s="1" t="s">
        <v>94</v>
      </c>
      <c r="E11" s="21">
        <v>101917.07999999999</v>
      </c>
      <c r="F11" s="9">
        <v>15816</v>
      </c>
      <c r="G11" s="9">
        <v>10</v>
      </c>
      <c r="H11" s="47">
        <v>44855</v>
      </c>
      <c r="I11" s="11" t="s">
        <v>95</v>
      </c>
    </row>
    <row r="12" spans="1:9" x14ac:dyDescent="0.3">
      <c r="A12" s="8">
        <f>IF(B12&lt;&gt;"",ROWS($B$6:B12),"")</f>
        <v>7</v>
      </c>
      <c r="B12" s="1" t="s">
        <v>77</v>
      </c>
      <c r="C12" s="1" t="s">
        <v>78</v>
      </c>
      <c r="D12" s="1" t="s">
        <v>28</v>
      </c>
      <c r="E12" s="21">
        <v>74290.89</v>
      </c>
      <c r="F12" s="9">
        <v>11226</v>
      </c>
      <c r="G12" s="9">
        <v>12</v>
      </c>
      <c r="H12" s="47">
        <v>44855</v>
      </c>
      <c r="I12" s="11" t="s">
        <v>53</v>
      </c>
    </row>
    <row r="13" spans="1:9" x14ac:dyDescent="0.3">
      <c r="A13" s="8">
        <f>IF(B13&lt;&gt;"",ROWS($B$6:B13),"")</f>
        <v>8</v>
      </c>
      <c r="B13" s="1" t="s">
        <v>139</v>
      </c>
      <c r="C13" s="1" t="s">
        <v>140</v>
      </c>
      <c r="D13" s="1" t="s">
        <v>28</v>
      </c>
      <c r="E13" s="21">
        <v>56788.68</v>
      </c>
      <c r="F13" s="9">
        <v>8782</v>
      </c>
      <c r="G13" s="9">
        <v>19</v>
      </c>
      <c r="H13" s="47">
        <v>44883</v>
      </c>
      <c r="I13" s="11" t="s">
        <v>32</v>
      </c>
    </row>
    <row r="14" spans="1:9" x14ac:dyDescent="0.3">
      <c r="A14" s="8">
        <f>IF(B14&lt;&gt;"",ROWS($B$6:B14),"")</f>
        <v>9</v>
      </c>
      <c r="B14" s="1" t="s">
        <v>113</v>
      </c>
      <c r="C14" s="1" t="s">
        <v>114</v>
      </c>
      <c r="D14" s="1" t="s">
        <v>28</v>
      </c>
      <c r="E14" s="21">
        <v>45859.41</v>
      </c>
      <c r="F14" s="9">
        <v>8582</v>
      </c>
      <c r="G14" s="9">
        <v>29</v>
      </c>
      <c r="H14" s="47">
        <v>44890</v>
      </c>
      <c r="I14" s="11" t="s">
        <v>32</v>
      </c>
    </row>
    <row r="15" spans="1:9" x14ac:dyDescent="0.3">
      <c r="A15" s="8">
        <f>IF(B15&lt;&gt;"",ROWS($B$6:B15),"")</f>
        <v>10</v>
      </c>
      <c r="B15" s="1" t="s">
        <v>75</v>
      </c>
      <c r="C15" s="1" t="s">
        <v>76</v>
      </c>
      <c r="D15" s="1" t="s">
        <v>28</v>
      </c>
      <c r="E15" s="21">
        <v>43624.38</v>
      </c>
      <c r="F15" s="9">
        <v>6426</v>
      </c>
      <c r="G15" s="9">
        <v>8</v>
      </c>
      <c r="H15" s="47">
        <v>44834</v>
      </c>
      <c r="I15" s="11" t="s">
        <v>48</v>
      </c>
    </row>
    <row r="16" spans="1:9" x14ac:dyDescent="0.3">
      <c r="A16" s="8">
        <f>IF(B16&lt;&gt;"",ROWS($B$6:B16),"")</f>
        <v>11</v>
      </c>
      <c r="B16" s="1" t="s">
        <v>122</v>
      </c>
      <c r="C16" s="1" t="s">
        <v>123</v>
      </c>
      <c r="D16" s="1" t="s">
        <v>124</v>
      </c>
      <c r="E16" s="21">
        <v>42206</v>
      </c>
      <c r="F16" s="9">
        <v>8415</v>
      </c>
      <c r="G16" s="9">
        <v>15</v>
      </c>
      <c r="H16" s="47">
        <v>44848</v>
      </c>
      <c r="I16" s="11" t="s">
        <v>83</v>
      </c>
    </row>
    <row r="17" spans="1:9" x14ac:dyDescent="0.3">
      <c r="A17" s="8">
        <f>IF(B17&lt;&gt;"",ROWS($B$6:B17),"")</f>
        <v>12</v>
      </c>
      <c r="B17" s="1" t="s">
        <v>81</v>
      </c>
      <c r="C17" s="1" t="s">
        <v>82</v>
      </c>
      <c r="D17" s="1" t="s">
        <v>28</v>
      </c>
      <c r="E17" s="21">
        <v>40267</v>
      </c>
      <c r="F17" s="9">
        <v>7697</v>
      </c>
      <c r="G17" s="9">
        <v>11</v>
      </c>
      <c r="H17" s="47">
        <v>44820</v>
      </c>
      <c r="I17" s="11" t="s">
        <v>83</v>
      </c>
    </row>
    <row r="18" spans="1:9" x14ac:dyDescent="0.3">
      <c r="A18" s="8">
        <f>IF(B18&lt;&gt;"",ROWS($B$6:B18),"")</f>
        <v>13</v>
      </c>
      <c r="B18" s="1" t="s">
        <v>149</v>
      </c>
      <c r="C18" s="1" t="s">
        <v>150</v>
      </c>
      <c r="D18" s="1" t="s">
        <v>151</v>
      </c>
      <c r="E18" s="21">
        <v>36893.5</v>
      </c>
      <c r="F18" s="9">
        <v>7157</v>
      </c>
      <c r="G18" s="9">
        <v>17</v>
      </c>
      <c r="H18" s="47">
        <v>44855</v>
      </c>
      <c r="I18" s="11" t="s">
        <v>42</v>
      </c>
    </row>
    <row r="19" spans="1:9" x14ac:dyDescent="0.3">
      <c r="A19" s="8">
        <f>IF(B19&lt;&gt;"",ROWS($B$6:B19),"")</f>
        <v>14</v>
      </c>
      <c r="B19" s="1" t="s">
        <v>255</v>
      </c>
      <c r="C19" s="1" t="s">
        <v>256</v>
      </c>
      <c r="D19" s="1" t="s">
        <v>257</v>
      </c>
      <c r="E19" s="21">
        <v>27886.500000000004</v>
      </c>
      <c r="F19" s="9">
        <v>5424</v>
      </c>
      <c r="G19" s="9">
        <v>10</v>
      </c>
      <c r="H19" s="47">
        <v>44876</v>
      </c>
      <c r="I19" s="11" t="s">
        <v>258</v>
      </c>
    </row>
    <row r="20" spans="1:9" x14ac:dyDescent="0.3">
      <c r="A20" s="8">
        <f>IF(B20&lt;&gt;"",ROWS($B$6:B20),"")</f>
        <v>15</v>
      </c>
      <c r="B20" s="1" t="s">
        <v>104</v>
      </c>
      <c r="C20" s="1" t="s">
        <v>104</v>
      </c>
      <c r="D20" s="1" t="s">
        <v>34</v>
      </c>
      <c r="E20" s="21">
        <v>19566.940000000002</v>
      </c>
      <c r="F20" s="9">
        <v>3473</v>
      </c>
      <c r="G20" s="9">
        <v>11</v>
      </c>
      <c r="H20" s="47">
        <v>44834</v>
      </c>
      <c r="I20" s="11" t="s">
        <v>105</v>
      </c>
    </row>
    <row r="21" spans="1:9" x14ac:dyDescent="0.3">
      <c r="A21" s="8">
        <f>IF(B21&lt;&gt;"",ROWS($B$6:B21),"")</f>
        <v>16</v>
      </c>
      <c r="B21" s="1" t="s">
        <v>41</v>
      </c>
      <c r="C21" s="1" t="s">
        <v>41</v>
      </c>
      <c r="D21" s="1" t="s">
        <v>34</v>
      </c>
      <c r="E21" s="21">
        <v>17793.189999999999</v>
      </c>
      <c r="F21" s="9">
        <v>2577</v>
      </c>
      <c r="G21" s="9">
        <v>9</v>
      </c>
      <c r="H21" s="47">
        <v>44820</v>
      </c>
      <c r="I21" s="11" t="s">
        <v>42</v>
      </c>
    </row>
    <row r="22" spans="1:9" x14ac:dyDescent="0.3">
      <c r="A22" s="8">
        <f>IF(B22&lt;&gt;"",ROWS($B$6:B22),"")</f>
        <v>17</v>
      </c>
      <c r="B22" s="1" t="s">
        <v>36</v>
      </c>
      <c r="C22" s="1" t="s">
        <v>37</v>
      </c>
      <c r="D22" s="1" t="s">
        <v>28</v>
      </c>
      <c r="E22" s="21">
        <v>15334.3</v>
      </c>
      <c r="F22" s="9">
        <v>2510</v>
      </c>
      <c r="G22" s="9">
        <v>10</v>
      </c>
      <c r="H22" s="47">
        <v>44792</v>
      </c>
      <c r="I22" s="11" t="s">
        <v>38</v>
      </c>
    </row>
    <row r="23" spans="1:9" x14ac:dyDescent="0.3">
      <c r="A23" s="8">
        <f>IF(B23&lt;&gt;"",ROWS($B$6:B23),"")</f>
        <v>18</v>
      </c>
      <c r="B23" s="1" t="s">
        <v>56</v>
      </c>
      <c r="C23" s="1" t="s">
        <v>57</v>
      </c>
      <c r="D23" s="1" t="s">
        <v>28</v>
      </c>
      <c r="E23" s="21">
        <v>14344.62</v>
      </c>
      <c r="F23" s="9">
        <v>2861</v>
      </c>
      <c r="G23" s="9">
        <v>7</v>
      </c>
      <c r="H23" s="47">
        <v>44771</v>
      </c>
      <c r="I23" s="11" t="s">
        <v>53</v>
      </c>
    </row>
    <row r="24" spans="1:9" x14ac:dyDescent="0.3">
      <c r="A24" s="8">
        <f>IF(B24&lt;&gt;"",ROWS($B$6:B24),"")</f>
        <v>19</v>
      </c>
      <c r="B24" s="1" t="s">
        <v>309</v>
      </c>
      <c r="C24" s="1" t="s">
        <v>310</v>
      </c>
      <c r="D24" s="1" t="s">
        <v>28</v>
      </c>
      <c r="E24" s="21">
        <v>12680.94</v>
      </c>
      <c r="F24" s="9">
        <v>1913</v>
      </c>
      <c r="G24" s="9">
        <v>11</v>
      </c>
      <c r="H24" s="47">
        <v>44883</v>
      </c>
      <c r="I24" s="11" t="s">
        <v>207</v>
      </c>
    </row>
    <row r="25" spans="1:9" x14ac:dyDescent="0.3">
      <c r="A25" s="8">
        <f>IF(B25&lt;&gt;"",ROWS($B$6:B25),"")</f>
        <v>20</v>
      </c>
      <c r="B25" s="1" t="s">
        <v>283</v>
      </c>
      <c r="C25" s="1" t="s">
        <v>283</v>
      </c>
      <c r="D25" s="1" t="s">
        <v>34</v>
      </c>
      <c r="E25" s="21">
        <v>12076.45</v>
      </c>
      <c r="F25" s="9">
        <v>2261</v>
      </c>
      <c r="G25" s="9">
        <v>16</v>
      </c>
      <c r="H25" s="47">
        <v>44883</v>
      </c>
      <c r="I25" s="11" t="s">
        <v>284</v>
      </c>
    </row>
    <row r="26" spans="1:9" x14ac:dyDescent="0.3">
      <c r="A26" s="8">
        <f>IF(B26&lt;&gt;"",ROWS($B$6:B26),"")</f>
        <v>21</v>
      </c>
      <c r="B26" s="1" t="s">
        <v>285</v>
      </c>
      <c r="C26" s="1" t="s">
        <v>286</v>
      </c>
      <c r="D26" s="1" t="s">
        <v>28</v>
      </c>
      <c r="E26" s="21">
        <v>9998.56</v>
      </c>
      <c r="F26" s="9">
        <v>1637</v>
      </c>
      <c r="G26" s="9">
        <v>14</v>
      </c>
      <c r="H26" s="47">
        <v>44890</v>
      </c>
      <c r="I26" s="11" t="s">
        <v>42</v>
      </c>
    </row>
    <row r="27" spans="1:9" x14ac:dyDescent="0.3">
      <c r="A27" s="8">
        <f>IF(B27&lt;&gt;"",ROWS($B$6:B27),"")</f>
        <v>22</v>
      </c>
      <c r="B27" s="1" t="s">
        <v>117</v>
      </c>
      <c r="C27" s="1" t="s">
        <v>118</v>
      </c>
      <c r="D27" s="1" t="s">
        <v>28</v>
      </c>
      <c r="E27" s="21">
        <v>8993.18</v>
      </c>
      <c r="F27" s="9">
        <v>1472</v>
      </c>
      <c r="G27" s="9">
        <v>3</v>
      </c>
      <c r="H27" s="47">
        <v>44820</v>
      </c>
      <c r="I27" s="11" t="s">
        <v>29</v>
      </c>
    </row>
    <row r="28" spans="1:9" x14ac:dyDescent="0.3">
      <c r="A28" s="8">
        <f>IF(B28&lt;&gt;"",ROWS($B$6:B28),"")</f>
        <v>23</v>
      </c>
      <c r="B28" s="1" t="s">
        <v>366</v>
      </c>
      <c r="C28" s="1" t="s">
        <v>367</v>
      </c>
      <c r="D28" s="1" t="s">
        <v>28</v>
      </c>
      <c r="E28" s="21">
        <v>7805.31</v>
      </c>
      <c r="F28" s="9">
        <v>1235</v>
      </c>
      <c r="G28" s="9">
        <v>13</v>
      </c>
      <c r="H28" s="47">
        <v>44869</v>
      </c>
      <c r="I28" s="11" t="s">
        <v>368</v>
      </c>
    </row>
    <row r="29" spans="1:9" x14ac:dyDescent="0.3">
      <c r="A29" s="8">
        <f>IF(B29&lt;&gt;"",ROWS($B$6:B29),"")</f>
        <v>24</v>
      </c>
      <c r="B29" s="1" t="s">
        <v>323</v>
      </c>
      <c r="C29" s="1" t="s">
        <v>324</v>
      </c>
      <c r="D29" s="1" t="s">
        <v>325</v>
      </c>
      <c r="E29" s="21">
        <v>7712.61</v>
      </c>
      <c r="F29" s="9">
        <v>1329</v>
      </c>
      <c r="G29" s="9">
        <v>18</v>
      </c>
      <c r="H29" s="47">
        <v>44890</v>
      </c>
      <c r="I29" s="11" t="s">
        <v>53</v>
      </c>
    </row>
    <row r="30" spans="1:9" x14ac:dyDescent="0.3">
      <c r="A30" s="8">
        <f>IF(B30&lt;&gt;"",ROWS($B$6:B30),"")</f>
        <v>25</v>
      </c>
      <c r="B30" s="1" t="s">
        <v>360</v>
      </c>
      <c r="C30" s="1" t="s">
        <v>361</v>
      </c>
      <c r="D30" s="1" t="s">
        <v>362</v>
      </c>
      <c r="E30" s="21">
        <v>5876.41</v>
      </c>
      <c r="F30" s="9">
        <v>1371</v>
      </c>
      <c r="G30" s="9">
        <v>10</v>
      </c>
      <c r="H30" s="47">
        <v>44883</v>
      </c>
      <c r="I30" s="11" t="s">
        <v>322</v>
      </c>
    </row>
    <row r="31" spans="1:9" x14ac:dyDescent="0.3">
      <c r="A31" s="8">
        <f>IF(B31&lt;&gt;"",ROWS($B$6:B31),"")</f>
        <v>26</v>
      </c>
      <c r="B31" s="1" t="s">
        <v>354</v>
      </c>
      <c r="C31" s="1" t="s">
        <v>354</v>
      </c>
      <c r="D31" s="1" t="s">
        <v>34</v>
      </c>
      <c r="E31" s="21">
        <v>5713</v>
      </c>
      <c r="F31" s="9">
        <v>1124</v>
      </c>
      <c r="G31" s="9">
        <v>17</v>
      </c>
      <c r="H31" s="47">
        <v>44890</v>
      </c>
      <c r="I31" s="11" t="s">
        <v>83</v>
      </c>
    </row>
    <row r="32" spans="1:9" x14ac:dyDescent="0.3">
      <c r="A32" s="8">
        <f>IF(B32&lt;&gt;"",ROWS($B$6:B32),"")</f>
        <v>27</v>
      </c>
      <c r="B32" s="1" t="s">
        <v>364</v>
      </c>
      <c r="C32" s="1" t="s">
        <v>365</v>
      </c>
      <c r="D32" s="1" t="s">
        <v>226</v>
      </c>
      <c r="E32" s="21">
        <v>4872</v>
      </c>
      <c r="F32" s="9">
        <v>840</v>
      </c>
      <c r="G32" s="9">
        <v>11</v>
      </c>
      <c r="H32" s="47">
        <v>44862</v>
      </c>
      <c r="I32" s="11" t="s">
        <v>83</v>
      </c>
    </row>
    <row r="33" spans="1:9" x14ac:dyDescent="0.3">
      <c r="A33" s="8">
        <f>IF(B33&lt;&gt;"",ROWS($B$6:B33),"")</f>
        <v>28</v>
      </c>
      <c r="B33" s="1" t="s">
        <v>26</v>
      </c>
      <c r="C33" s="1" t="s">
        <v>27</v>
      </c>
      <c r="D33" s="1" t="s">
        <v>28</v>
      </c>
      <c r="E33" s="21">
        <v>4664.59</v>
      </c>
      <c r="F33" s="9">
        <v>850</v>
      </c>
      <c r="G33" s="9">
        <v>3</v>
      </c>
      <c r="H33" s="47">
        <v>44743</v>
      </c>
      <c r="I33" s="11" t="s">
        <v>29</v>
      </c>
    </row>
    <row r="34" spans="1:9" x14ac:dyDescent="0.3">
      <c r="A34" s="8">
        <f>IF(B34&lt;&gt;"",ROWS($B$6:B34),"")</f>
        <v>29</v>
      </c>
      <c r="B34" s="1" t="s">
        <v>106</v>
      </c>
      <c r="C34" s="1" t="s">
        <v>107</v>
      </c>
      <c r="D34" s="1" t="s">
        <v>28</v>
      </c>
      <c r="E34" s="21">
        <v>4598.4799999999996</v>
      </c>
      <c r="F34" s="9">
        <v>672</v>
      </c>
      <c r="G34" s="9">
        <v>4</v>
      </c>
      <c r="H34" s="47">
        <v>44827</v>
      </c>
      <c r="I34" s="11" t="s">
        <v>53</v>
      </c>
    </row>
    <row r="35" spans="1:9" x14ac:dyDescent="0.3">
      <c r="A35" s="8">
        <f>IF(B35&lt;&gt;"",ROWS($B$6:B35),"")</f>
        <v>30</v>
      </c>
      <c r="B35" s="1" t="s">
        <v>158</v>
      </c>
      <c r="C35" s="1" t="s">
        <v>159</v>
      </c>
      <c r="D35" s="1" t="s">
        <v>28</v>
      </c>
      <c r="E35" s="21">
        <v>4589.6000000000004</v>
      </c>
      <c r="F35" s="9">
        <v>1046</v>
      </c>
      <c r="G35" s="9">
        <v>2</v>
      </c>
      <c r="H35" s="47">
        <v>44526</v>
      </c>
      <c r="I35" s="11" t="s">
        <v>32</v>
      </c>
    </row>
    <row r="36" spans="1:9" x14ac:dyDescent="0.3">
      <c r="A36" s="8">
        <f>IF(B36&lt;&gt;"",ROWS($B$6:B36),"")</f>
        <v>31</v>
      </c>
      <c r="B36" s="1" t="s">
        <v>358</v>
      </c>
      <c r="C36" s="1" t="s">
        <v>359</v>
      </c>
      <c r="D36" s="1" t="s">
        <v>28</v>
      </c>
      <c r="E36" s="21">
        <v>4275.3900000000003</v>
      </c>
      <c r="F36" s="9">
        <v>647</v>
      </c>
      <c r="G36" s="9">
        <v>16</v>
      </c>
      <c r="H36" s="47">
        <v>44862</v>
      </c>
      <c r="I36" s="11" t="s">
        <v>207</v>
      </c>
    </row>
    <row r="37" spans="1:9" x14ac:dyDescent="0.3">
      <c r="A37" s="8">
        <f>IF(B37&lt;&gt;"",ROWS($B$6:B37),"")</f>
        <v>32</v>
      </c>
      <c r="B37" s="1" t="s">
        <v>478</v>
      </c>
      <c r="C37" s="1" t="s">
        <v>479</v>
      </c>
      <c r="D37" s="1" t="s">
        <v>28</v>
      </c>
      <c r="E37" s="21">
        <v>3075.67</v>
      </c>
      <c r="F37" s="9">
        <v>504</v>
      </c>
      <c r="G37" s="9">
        <v>14</v>
      </c>
      <c r="H37" s="47">
        <v>44869</v>
      </c>
      <c r="I37" s="11" t="s">
        <v>29</v>
      </c>
    </row>
    <row r="38" spans="1:9" x14ac:dyDescent="0.3">
      <c r="A38" s="8">
        <f>IF(B38&lt;&gt;"",ROWS($B$6:B38),"")</f>
        <v>33</v>
      </c>
      <c r="B38" s="1" t="s">
        <v>401</v>
      </c>
      <c r="C38" s="1" t="s">
        <v>402</v>
      </c>
      <c r="D38" s="1" t="s">
        <v>28</v>
      </c>
      <c r="E38" s="21">
        <v>3038.78</v>
      </c>
      <c r="F38" s="9">
        <v>468</v>
      </c>
      <c r="G38" s="9">
        <v>12</v>
      </c>
      <c r="H38" s="47">
        <v>44862</v>
      </c>
      <c r="I38" s="11" t="s">
        <v>42</v>
      </c>
    </row>
    <row r="39" spans="1:9" x14ac:dyDescent="0.3">
      <c r="A39" s="8">
        <f>IF(B39&lt;&gt;"",ROWS($B$6:B39),"")</f>
        <v>34</v>
      </c>
      <c r="B39" s="1" t="s">
        <v>374</v>
      </c>
      <c r="C39" s="1" t="s">
        <v>375</v>
      </c>
      <c r="D39" s="1" t="s">
        <v>376</v>
      </c>
      <c r="E39" s="21">
        <v>2873</v>
      </c>
      <c r="F39" s="9">
        <v>707</v>
      </c>
      <c r="G39" s="9">
        <v>1</v>
      </c>
      <c r="H39" s="47">
        <v>44716</v>
      </c>
      <c r="I39" s="11" t="s">
        <v>377</v>
      </c>
    </row>
    <row r="40" spans="1:9" x14ac:dyDescent="0.3">
      <c r="A40" s="8">
        <f>IF(B40&lt;&gt;"",ROWS($B$6:B40),"")</f>
        <v>35</v>
      </c>
      <c r="B40" s="1" t="s">
        <v>445</v>
      </c>
      <c r="C40" s="1" t="s">
        <v>446</v>
      </c>
      <c r="D40" s="1" t="s">
        <v>294</v>
      </c>
      <c r="E40" s="21">
        <v>2790.65</v>
      </c>
      <c r="F40" s="9">
        <v>535</v>
      </c>
      <c r="G40" s="9">
        <v>5</v>
      </c>
      <c r="H40" s="47">
        <v>44890</v>
      </c>
      <c r="I40" s="11" t="s">
        <v>95</v>
      </c>
    </row>
    <row r="41" spans="1:9" x14ac:dyDescent="0.3">
      <c r="A41" s="8">
        <f>IF(B41&lt;&gt;"",ROWS($B$6:B41),"")</f>
        <v>36</v>
      </c>
      <c r="B41" s="1" t="s">
        <v>416</v>
      </c>
      <c r="C41" s="1" t="s">
        <v>417</v>
      </c>
      <c r="D41" s="1" t="s">
        <v>226</v>
      </c>
      <c r="E41" s="21">
        <v>2610</v>
      </c>
      <c r="F41" s="9">
        <v>525</v>
      </c>
      <c r="G41" s="9">
        <v>12</v>
      </c>
      <c r="H41" s="47">
        <v>44883</v>
      </c>
      <c r="I41" s="11" t="s">
        <v>177</v>
      </c>
    </row>
    <row r="42" spans="1:9" x14ac:dyDescent="0.3">
      <c r="A42" s="8">
        <f>IF(B42&lt;&gt;"",ROWS($B$6:B42),"")</f>
        <v>37</v>
      </c>
      <c r="B42" s="1" t="s">
        <v>447</v>
      </c>
      <c r="C42" s="1" t="s">
        <v>448</v>
      </c>
      <c r="D42" s="1" t="s">
        <v>239</v>
      </c>
      <c r="E42" s="21">
        <v>2221</v>
      </c>
      <c r="F42" s="9">
        <v>369</v>
      </c>
      <c r="G42" s="9">
        <v>10</v>
      </c>
      <c r="H42" s="47">
        <v>44862</v>
      </c>
      <c r="I42" s="11" t="s">
        <v>83</v>
      </c>
    </row>
    <row r="43" spans="1:9" x14ac:dyDescent="0.3">
      <c r="A43" s="8">
        <f>IF(B43&lt;&gt;"",ROWS($B$6:B43),"")</f>
        <v>38</v>
      </c>
      <c r="B43" s="1" t="s">
        <v>172</v>
      </c>
      <c r="C43" s="1" t="s">
        <v>173</v>
      </c>
      <c r="D43" s="1" t="s">
        <v>28</v>
      </c>
      <c r="E43" s="21">
        <v>2023.38</v>
      </c>
      <c r="F43" s="9">
        <v>293</v>
      </c>
      <c r="G43" s="9">
        <v>7</v>
      </c>
      <c r="H43" s="47">
        <v>44897</v>
      </c>
      <c r="I43" s="11" t="s">
        <v>42</v>
      </c>
    </row>
    <row r="44" spans="1:9" x14ac:dyDescent="0.3">
      <c r="A44" s="8">
        <f>IF(B44&lt;&gt;"",ROWS($B$6:B44),"")</f>
        <v>39</v>
      </c>
      <c r="B44" s="1" t="s">
        <v>378</v>
      </c>
      <c r="C44" s="1" t="s">
        <v>851</v>
      </c>
      <c r="D44" s="1" t="s">
        <v>380</v>
      </c>
      <c r="E44" s="21">
        <v>1999.15</v>
      </c>
      <c r="F44" s="9">
        <v>322</v>
      </c>
      <c r="G44" s="9">
        <v>10</v>
      </c>
      <c r="H44" s="47">
        <v>44655</v>
      </c>
      <c r="I44" s="11" t="s">
        <v>105</v>
      </c>
    </row>
    <row r="45" spans="1:9" x14ac:dyDescent="0.3">
      <c r="A45" s="8">
        <f>IF(B45&lt;&gt;"",ROWS($B$6:B45),"")</f>
        <v>40</v>
      </c>
      <c r="B45" s="1" t="s">
        <v>295</v>
      </c>
      <c r="C45" s="1" t="s">
        <v>296</v>
      </c>
      <c r="D45" s="1" t="s">
        <v>28</v>
      </c>
      <c r="E45" s="21">
        <v>1427.5</v>
      </c>
      <c r="F45" s="9">
        <v>276</v>
      </c>
      <c r="G45" s="9">
        <v>3</v>
      </c>
      <c r="H45" s="47">
        <v>44841</v>
      </c>
      <c r="I45" s="11" t="s">
        <v>29</v>
      </c>
    </row>
    <row r="46" spans="1:9" x14ac:dyDescent="0.3">
      <c r="A46" s="8">
        <f>IF(B46&lt;&gt;"",ROWS($B$6:B46),"")</f>
        <v>41</v>
      </c>
      <c r="B46" s="1" t="s">
        <v>233</v>
      </c>
      <c r="C46" s="1" t="s">
        <v>234</v>
      </c>
      <c r="D46" s="1" t="s">
        <v>28</v>
      </c>
      <c r="E46" s="21">
        <v>1347.14</v>
      </c>
      <c r="F46" s="9">
        <v>205</v>
      </c>
      <c r="G46" s="9">
        <v>4</v>
      </c>
      <c r="H46" s="47">
        <v>44848</v>
      </c>
      <c r="I46" s="11" t="s">
        <v>29</v>
      </c>
    </row>
    <row r="47" spans="1:9" x14ac:dyDescent="0.3">
      <c r="A47" s="8">
        <f>IF(B47&lt;&gt;"",ROWS($B$6:B47),"")</f>
        <v>42</v>
      </c>
      <c r="B47" s="1" t="s">
        <v>484</v>
      </c>
      <c r="C47" s="1" t="s">
        <v>485</v>
      </c>
      <c r="D47" s="1" t="s">
        <v>486</v>
      </c>
      <c r="E47" s="21">
        <v>1327</v>
      </c>
      <c r="F47" s="9">
        <v>505</v>
      </c>
      <c r="G47" s="9">
        <v>1</v>
      </c>
      <c r="H47" s="47">
        <v>43534</v>
      </c>
      <c r="I47" s="11" t="s">
        <v>487</v>
      </c>
    </row>
    <row r="48" spans="1:9" x14ac:dyDescent="0.3">
      <c r="A48" s="8">
        <f>IF(B48&lt;&gt;"",ROWS($B$6:B48),"")</f>
        <v>43</v>
      </c>
      <c r="B48" s="1" t="s">
        <v>500</v>
      </c>
      <c r="C48" s="1" t="s">
        <v>501</v>
      </c>
      <c r="D48" s="1" t="s">
        <v>502</v>
      </c>
      <c r="E48" s="21">
        <v>1160</v>
      </c>
      <c r="F48" s="9">
        <v>346</v>
      </c>
      <c r="G48" s="9">
        <v>1</v>
      </c>
      <c r="H48" s="47">
        <v>43992</v>
      </c>
      <c r="I48" s="11" t="s">
        <v>487</v>
      </c>
    </row>
    <row r="49" spans="1:9" x14ac:dyDescent="0.3">
      <c r="A49" s="8">
        <f>IF(B49&lt;&gt;"",ROWS($B$6:B49),"")</f>
        <v>44</v>
      </c>
      <c r="B49" s="1" t="s">
        <v>111</v>
      </c>
      <c r="C49" s="1" t="s">
        <v>111</v>
      </c>
      <c r="D49" s="1" t="s">
        <v>34</v>
      </c>
      <c r="E49" s="21">
        <v>1034</v>
      </c>
      <c r="F49" s="9">
        <v>249</v>
      </c>
      <c r="G49" s="9">
        <v>1</v>
      </c>
      <c r="H49" s="47">
        <v>44610</v>
      </c>
      <c r="I49" s="11" t="s">
        <v>112</v>
      </c>
    </row>
    <row r="50" spans="1:9" x14ac:dyDescent="0.3">
      <c r="A50" s="8">
        <f>IF(B50&lt;&gt;"",ROWS($B$6:B50),"")</f>
        <v>45</v>
      </c>
      <c r="B50" s="1" t="s">
        <v>493</v>
      </c>
      <c r="C50" s="1" t="s">
        <v>494</v>
      </c>
      <c r="D50" s="1" t="s">
        <v>495</v>
      </c>
      <c r="E50" s="21">
        <v>981</v>
      </c>
      <c r="F50" s="9">
        <v>261</v>
      </c>
      <c r="G50" s="9">
        <v>1</v>
      </c>
      <c r="H50" s="47">
        <v>44493</v>
      </c>
      <c r="I50" s="11" t="s">
        <v>377</v>
      </c>
    </row>
    <row r="51" spans="1:9" x14ac:dyDescent="0.3">
      <c r="A51" s="8">
        <f>IF(B51&lt;&gt;"",ROWS($B$6:B51),"")</f>
        <v>46</v>
      </c>
      <c r="B51" s="1" t="s">
        <v>576</v>
      </c>
      <c r="C51" s="1" t="s">
        <v>576</v>
      </c>
      <c r="D51" s="1" t="s">
        <v>34</v>
      </c>
      <c r="E51" s="21">
        <v>939.5</v>
      </c>
      <c r="F51" s="9">
        <v>188</v>
      </c>
      <c r="G51" s="9">
        <v>6</v>
      </c>
      <c r="H51" s="47">
        <v>44880</v>
      </c>
      <c r="I51" s="11" t="s">
        <v>577</v>
      </c>
    </row>
    <row r="52" spans="1:9" x14ac:dyDescent="0.3">
      <c r="A52" s="8">
        <f>IF(B52&lt;&gt;"",ROWS($B$6:B52),"")</f>
        <v>47</v>
      </c>
      <c r="B52" s="1" t="s">
        <v>537</v>
      </c>
      <c r="C52" s="1" t="s">
        <v>538</v>
      </c>
      <c r="D52" s="1" t="s">
        <v>539</v>
      </c>
      <c r="E52" s="21">
        <v>931</v>
      </c>
      <c r="F52" s="9">
        <v>397</v>
      </c>
      <c r="G52" s="9">
        <v>1</v>
      </c>
      <c r="H52" s="47">
        <v>43896</v>
      </c>
      <c r="I52" s="11" t="s">
        <v>487</v>
      </c>
    </row>
    <row r="53" spans="1:9" x14ac:dyDescent="0.3">
      <c r="A53" s="8">
        <f>IF(B53&lt;&gt;"",ROWS($B$6:B53),"")</f>
        <v>48</v>
      </c>
      <c r="B53" s="1" t="s">
        <v>540</v>
      </c>
      <c r="C53" s="1" t="s">
        <v>541</v>
      </c>
      <c r="D53" s="1" t="s">
        <v>433</v>
      </c>
      <c r="E53" s="21">
        <v>923.25</v>
      </c>
      <c r="F53" s="9">
        <v>349</v>
      </c>
      <c r="G53" s="9">
        <v>1</v>
      </c>
      <c r="H53" s="47">
        <v>44440</v>
      </c>
      <c r="I53" s="11" t="s">
        <v>487</v>
      </c>
    </row>
    <row r="54" spans="1:9" x14ac:dyDescent="0.3">
      <c r="A54" s="8">
        <f>IF(B54&lt;&gt;"",ROWS($B$6:B54),"")</f>
        <v>49</v>
      </c>
      <c r="B54" s="1" t="s">
        <v>423</v>
      </c>
      <c r="C54" s="1" t="s">
        <v>424</v>
      </c>
      <c r="D54" s="1" t="s">
        <v>425</v>
      </c>
      <c r="E54" s="21">
        <v>812</v>
      </c>
      <c r="F54" s="9">
        <v>208</v>
      </c>
      <c r="G54" s="9">
        <v>1</v>
      </c>
      <c r="H54" s="47">
        <v>44807</v>
      </c>
      <c r="I54" s="11" t="s">
        <v>377</v>
      </c>
    </row>
    <row r="55" spans="1:9" x14ac:dyDescent="0.3">
      <c r="A55" s="8">
        <f>IF(B55&lt;&gt;"",ROWS($B$6:B55),"")</f>
        <v>50</v>
      </c>
      <c r="B55" s="1" t="s">
        <v>211</v>
      </c>
      <c r="C55" s="1" t="s">
        <v>212</v>
      </c>
      <c r="D55" s="1" t="s">
        <v>28</v>
      </c>
      <c r="E55" s="21">
        <v>721</v>
      </c>
      <c r="F55" s="9">
        <v>126</v>
      </c>
      <c r="G55" s="9">
        <v>3</v>
      </c>
      <c r="H55" s="47">
        <v>44813</v>
      </c>
      <c r="I55" s="11" t="s">
        <v>167</v>
      </c>
    </row>
    <row r="56" spans="1:9" x14ac:dyDescent="0.3">
      <c r="A56" s="8">
        <f>IF(B56&lt;&gt;"",ROWS($B$6:B56),"")</f>
        <v>51</v>
      </c>
      <c r="B56" s="1" t="s">
        <v>420</v>
      </c>
      <c r="C56" s="1" t="s">
        <v>421</v>
      </c>
      <c r="D56" s="1" t="s">
        <v>422</v>
      </c>
      <c r="E56" s="21">
        <v>652</v>
      </c>
      <c r="F56" s="9">
        <v>216</v>
      </c>
      <c r="G56" s="9">
        <v>2</v>
      </c>
      <c r="H56" s="47">
        <v>44330</v>
      </c>
      <c r="I56" s="11" t="s">
        <v>377</v>
      </c>
    </row>
    <row r="57" spans="1:9" x14ac:dyDescent="0.3">
      <c r="A57" s="8">
        <f>IF(B57&lt;&gt;"",ROWS($B$6:B57),"")</f>
        <v>52</v>
      </c>
      <c r="B57" s="1" t="s">
        <v>706</v>
      </c>
      <c r="C57" s="1" t="s">
        <v>707</v>
      </c>
      <c r="D57" s="1" t="s">
        <v>28</v>
      </c>
      <c r="E57" s="21">
        <v>467</v>
      </c>
      <c r="F57" s="9">
        <v>94</v>
      </c>
      <c r="G57" s="9">
        <v>4</v>
      </c>
      <c r="H57" s="47">
        <v>43896</v>
      </c>
      <c r="I57" s="11" t="s">
        <v>29</v>
      </c>
    </row>
    <row r="58" spans="1:9" x14ac:dyDescent="0.3">
      <c r="A58" s="8">
        <f>IF(B58&lt;&gt;"",ROWS($B$6:B58),"")</f>
        <v>53</v>
      </c>
      <c r="B58" s="1" t="s">
        <v>708</v>
      </c>
      <c r="C58" s="1" t="s">
        <v>709</v>
      </c>
      <c r="D58" s="1" t="s">
        <v>28</v>
      </c>
      <c r="E58" s="21">
        <v>467</v>
      </c>
      <c r="F58" s="9">
        <v>94</v>
      </c>
      <c r="G58" s="9">
        <v>4</v>
      </c>
      <c r="H58" s="47">
        <v>42832</v>
      </c>
      <c r="I58" s="11" t="s">
        <v>29</v>
      </c>
    </row>
    <row r="59" spans="1:9" x14ac:dyDescent="0.3">
      <c r="A59" s="8">
        <f>IF(B59&lt;&gt;"",ROWS($B$6:B59),"")</f>
        <v>54</v>
      </c>
      <c r="B59" s="1" t="s">
        <v>710</v>
      </c>
      <c r="C59" s="1" t="s">
        <v>711</v>
      </c>
      <c r="D59" s="1" t="s">
        <v>65</v>
      </c>
      <c r="E59" s="21">
        <v>467</v>
      </c>
      <c r="F59" s="9">
        <v>94</v>
      </c>
      <c r="G59" s="9">
        <v>4</v>
      </c>
      <c r="H59" s="47">
        <v>42755</v>
      </c>
      <c r="I59" s="11" t="s">
        <v>29</v>
      </c>
    </row>
    <row r="60" spans="1:9" x14ac:dyDescent="0.3">
      <c r="A60" s="8">
        <f>IF(B60&lt;&gt;"",ROWS($B$6:B60),"")</f>
        <v>55</v>
      </c>
      <c r="B60" s="1" t="s">
        <v>227</v>
      </c>
      <c r="C60" s="1" t="s">
        <v>228</v>
      </c>
      <c r="D60" s="1" t="s">
        <v>28</v>
      </c>
      <c r="E60" s="21">
        <v>418</v>
      </c>
      <c r="F60" s="9">
        <v>82</v>
      </c>
      <c r="G60" s="9">
        <v>2</v>
      </c>
      <c r="H60" s="47">
        <v>44841</v>
      </c>
      <c r="I60" s="11" t="s">
        <v>32</v>
      </c>
    </row>
    <row r="61" spans="1:9" x14ac:dyDescent="0.3">
      <c r="A61" s="8">
        <f>IF(B61&lt;&gt;"",ROWS($B$6:B61),"")</f>
        <v>56</v>
      </c>
      <c r="B61" s="1" t="s">
        <v>647</v>
      </c>
      <c r="C61" s="1" t="s">
        <v>648</v>
      </c>
      <c r="D61" s="1" t="s">
        <v>649</v>
      </c>
      <c r="E61" s="21">
        <v>395</v>
      </c>
      <c r="F61" s="9">
        <v>79</v>
      </c>
      <c r="G61" s="9">
        <v>1</v>
      </c>
      <c r="H61" s="47">
        <v>44805</v>
      </c>
      <c r="I61" s="11" t="s">
        <v>377</v>
      </c>
    </row>
    <row r="62" spans="1:9" x14ac:dyDescent="0.3">
      <c r="A62" s="8">
        <f>IF(B62&lt;&gt;"",ROWS($B$6:B62),"")</f>
        <v>57</v>
      </c>
      <c r="B62" s="1" t="s">
        <v>101</v>
      </c>
      <c r="C62" s="1" t="s">
        <v>101</v>
      </c>
      <c r="D62" s="1" t="s">
        <v>34</v>
      </c>
      <c r="E62" s="21">
        <v>339.2</v>
      </c>
      <c r="F62" s="9">
        <v>96</v>
      </c>
      <c r="G62" s="9">
        <v>2</v>
      </c>
      <c r="H62" s="47">
        <v>44659</v>
      </c>
      <c r="I62" s="11" t="s">
        <v>42</v>
      </c>
    </row>
    <row r="63" spans="1:9" x14ac:dyDescent="0.3">
      <c r="A63" s="8">
        <f>IF(B63&lt;&gt;"",ROWS($B$6:B63),"")</f>
        <v>58</v>
      </c>
      <c r="B63" s="1" t="s">
        <v>522</v>
      </c>
      <c r="C63" s="1" t="s">
        <v>523</v>
      </c>
      <c r="D63" s="1" t="s">
        <v>486</v>
      </c>
      <c r="E63" s="21">
        <v>327</v>
      </c>
      <c r="F63" s="9">
        <v>109</v>
      </c>
      <c r="G63" s="9">
        <v>1</v>
      </c>
      <c r="H63" s="47">
        <v>42654</v>
      </c>
      <c r="I63" s="11" t="s">
        <v>377</v>
      </c>
    </row>
    <row r="64" spans="1:9" x14ac:dyDescent="0.3">
      <c r="A64" s="8">
        <f>IF(B64&lt;&gt;"",ROWS($B$6:B64),"")</f>
        <v>59</v>
      </c>
      <c r="B64" s="1" t="s">
        <v>409</v>
      </c>
      <c r="C64" s="1" t="s">
        <v>410</v>
      </c>
      <c r="D64" s="1" t="s">
        <v>28</v>
      </c>
      <c r="E64" s="21">
        <v>237.15</v>
      </c>
      <c r="F64" s="9">
        <v>45</v>
      </c>
      <c r="G64" s="9">
        <v>2</v>
      </c>
      <c r="H64" s="47">
        <v>44855</v>
      </c>
      <c r="I64" s="11" t="s">
        <v>42</v>
      </c>
    </row>
    <row r="65" spans="1:9" x14ac:dyDescent="0.3">
      <c r="A65" s="8">
        <f>IF(B65&lt;&gt;"",ROWS($B$6:B65),"")</f>
        <v>60</v>
      </c>
      <c r="B65" s="1" t="s">
        <v>145</v>
      </c>
      <c r="C65" s="1" t="s">
        <v>146</v>
      </c>
      <c r="D65" s="1" t="s">
        <v>28</v>
      </c>
      <c r="E65" s="21">
        <v>218</v>
      </c>
      <c r="F65" s="9">
        <v>44</v>
      </c>
      <c r="G65" s="9">
        <v>1</v>
      </c>
      <c r="H65" s="47">
        <v>44736</v>
      </c>
      <c r="I65" s="11" t="s">
        <v>29</v>
      </c>
    </row>
    <row r="66" spans="1:9" x14ac:dyDescent="0.3">
      <c r="A66" s="8">
        <f>IF(B66&lt;&gt;"",ROWS($B$6:B66),"")</f>
        <v>61</v>
      </c>
      <c r="B66" s="1" t="s">
        <v>156</v>
      </c>
      <c r="C66" s="1" t="s">
        <v>157</v>
      </c>
      <c r="D66" s="1" t="s">
        <v>28</v>
      </c>
      <c r="E66" s="21">
        <v>218</v>
      </c>
      <c r="F66" s="9">
        <v>44</v>
      </c>
      <c r="G66" s="9">
        <v>1</v>
      </c>
      <c r="H66" s="47">
        <v>44575</v>
      </c>
      <c r="I66" s="11" t="s">
        <v>48</v>
      </c>
    </row>
    <row r="67" spans="1:9" x14ac:dyDescent="0.3">
      <c r="A67" s="8">
        <f>IF(B67&lt;&gt;"",ROWS($B$6:B67),"")</f>
        <v>62</v>
      </c>
      <c r="B67" s="1" t="s">
        <v>317</v>
      </c>
      <c r="C67" s="1" t="s">
        <v>318</v>
      </c>
      <c r="D67" s="1" t="s">
        <v>28</v>
      </c>
      <c r="E67" s="21">
        <v>218</v>
      </c>
      <c r="F67" s="9">
        <v>44</v>
      </c>
      <c r="G67" s="9">
        <v>1</v>
      </c>
      <c r="H67" s="47">
        <v>44799</v>
      </c>
      <c r="I67" s="11" t="s">
        <v>29</v>
      </c>
    </row>
    <row r="68" spans="1:9" x14ac:dyDescent="0.3">
      <c r="A68" s="8">
        <f>IF(B68&lt;&gt;"",ROWS($B$6:B68),"")</f>
        <v>63</v>
      </c>
      <c r="B68" s="1" t="s">
        <v>195</v>
      </c>
      <c r="C68" s="1" t="s">
        <v>196</v>
      </c>
      <c r="D68" s="1" t="s">
        <v>28</v>
      </c>
      <c r="E68" s="21">
        <v>218</v>
      </c>
      <c r="F68" s="9">
        <v>44</v>
      </c>
      <c r="G68" s="9">
        <v>1</v>
      </c>
      <c r="H68" s="47">
        <v>44785</v>
      </c>
      <c r="I68" s="11" t="s">
        <v>29</v>
      </c>
    </row>
    <row r="69" spans="1:9" x14ac:dyDescent="0.3">
      <c r="A69" s="8">
        <f>IF(B69&lt;&gt;"",ROWS($B$6:B69),"")</f>
        <v>64</v>
      </c>
      <c r="B69" s="1" t="s">
        <v>593</v>
      </c>
      <c r="C69" s="1" t="s">
        <v>594</v>
      </c>
      <c r="D69" s="1" t="s">
        <v>244</v>
      </c>
      <c r="E69" s="21">
        <v>204</v>
      </c>
      <c r="F69" s="9">
        <v>68</v>
      </c>
      <c r="G69" s="9">
        <v>1</v>
      </c>
      <c r="H69" s="47">
        <v>44707</v>
      </c>
      <c r="I69" s="11" t="s">
        <v>377</v>
      </c>
    </row>
    <row r="70" spans="1:9" x14ac:dyDescent="0.3">
      <c r="A70" s="8">
        <f>IF(B70&lt;&gt;"",ROWS($B$6:B70),"")</f>
        <v>65</v>
      </c>
      <c r="B70" s="1" t="s">
        <v>72</v>
      </c>
      <c r="C70" s="1" t="s">
        <v>72</v>
      </c>
      <c r="D70" s="1" t="s">
        <v>28</v>
      </c>
      <c r="E70" s="21">
        <v>200</v>
      </c>
      <c r="F70" s="9">
        <v>60</v>
      </c>
      <c r="G70" s="9">
        <v>1</v>
      </c>
      <c r="H70" s="47">
        <v>44736</v>
      </c>
      <c r="I70" s="11" t="s">
        <v>53</v>
      </c>
    </row>
    <row r="71" spans="1:9" x14ac:dyDescent="0.3">
      <c r="A71" s="8">
        <f>IF(B71&lt;&gt;"",ROWS($B$6:B71),"")</f>
        <v>66</v>
      </c>
      <c r="B71" s="1" t="s">
        <v>218</v>
      </c>
      <c r="C71" s="1" t="s">
        <v>219</v>
      </c>
      <c r="D71" s="1" t="s">
        <v>220</v>
      </c>
      <c r="E71" s="21">
        <v>187</v>
      </c>
      <c r="F71" s="9">
        <v>31</v>
      </c>
      <c r="G71" s="9">
        <v>2</v>
      </c>
      <c r="H71" s="47">
        <v>44655</v>
      </c>
      <c r="I71" s="11" t="s">
        <v>105</v>
      </c>
    </row>
    <row r="72" spans="1:9" x14ac:dyDescent="0.3">
      <c r="A72" s="8">
        <f>IF(B72&lt;&gt;"",ROWS($B$6:B72),"")</f>
        <v>67</v>
      </c>
      <c r="B72" s="1" t="s">
        <v>418</v>
      </c>
      <c r="C72" s="1" t="s">
        <v>419</v>
      </c>
      <c r="D72" s="1" t="s">
        <v>28</v>
      </c>
      <c r="E72" s="21">
        <v>175</v>
      </c>
      <c r="F72" s="9">
        <v>25</v>
      </c>
      <c r="G72" s="9">
        <v>1</v>
      </c>
      <c r="H72" s="47">
        <v>44855</v>
      </c>
      <c r="I72" s="11" t="s">
        <v>83</v>
      </c>
    </row>
    <row r="73" spans="1:9" x14ac:dyDescent="0.3">
      <c r="A73" s="8">
        <f>IF(B73&lt;&gt;"",ROWS($B$6:B73),"")</f>
        <v>68</v>
      </c>
      <c r="B73" s="1" t="s">
        <v>259</v>
      </c>
      <c r="C73" s="1" t="s">
        <v>260</v>
      </c>
      <c r="D73" s="1" t="s">
        <v>151</v>
      </c>
      <c r="E73" s="21">
        <v>160</v>
      </c>
      <c r="F73" s="9">
        <v>32</v>
      </c>
      <c r="G73" s="9">
        <v>1</v>
      </c>
      <c r="H73" s="47">
        <v>44785</v>
      </c>
      <c r="I73" s="11" t="s">
        <v>207</v>
      </c>
    </row>
    <row r="74" spans="1:9" x14ac:dyDescent="0.3">
      <c r="A74" s="8">
        <f>IF(B74&lt;&gt;"",ROWS($B$6:B74),"")</f>
        <v>69</v>
      </c>
      <c r="B74" s="1" t="s">
        <v>329</v>
      </c>
      <c r="C74" s="1" t="s">
        <v>329</v>
      </c>
      <c r="D74" s="1" t="s">
        <v>34</v>
      </c>
      <c r="E74" s="21">
        <v>148</v>
      </c>
      <c r="F74" s="9">
        <v>27</v>
      </c>
      <c r="G74" s="9">
        <v>3</v>
      </c>
      <c r="H74" s="47">
        <v>44806</v>
      </c>
      <c r="I74" s="11" t="s">
        <v>83</v>
      </c>
    </row>
    <row r="75" spans="1:9" x14ac:dyDescent="0.3">
      <c r="A75" s="8">
        <f>IF(B75&lt;&gt;"",ROWS($B$6:B75),"")</f>
        <v>70</v>
      </c>
      <c r="B75" s="1" t="s">
        <v>405</v>
      </c>
      <c r="C75" s="1" t="s">
        <v>405</v>
      </c>
      <c r="D75" s="1" t="s">
        <v>34</v>
      </c>
      <c r="E75" s="21">
        <v>141.19999999999999</v>
      </c>
      <c r="F75" s="9">
        <v>28</v>
      </c>
      <c r="G75" s="9">
        <v>1</v>
      </c>
      <c r="H75" s="47">
        <v>44792</v>
      </c>
      <c r="I75" s="11" t="s">
        <v>406</v>
      </c>
    </row>
    <row r="76" spans="1:9" x14ac:dyDescent="0.3">
      <c r="A76" s="8">
        <f>IF(B76&lt;&gt;"",ROWS($B$6:B76),"")</f>
        <v>71</v>
      </c>
      <c r="B76" s="1" t="s">
        <v>512</v>
      </c>
      <c r="C76" s="1" t="s">
        <v>513</v>
      </c>
      <c r="D76" s="1" t="s">
        <v>514</v>
      </c>
      <c r="E76" s="21">
        <v>120</v>
      </c>
      <c r="F76" s="9">
        <v>24</v>
      </c>
      <c r="G76" s="9">
        <v>1</v>
      </c>
      <c r="H76" s="47">
        <v>44431</v>
      </c>
      <c r="I76" s="11" t="s">
        <v>377</v>
      </c>
    </row>
    <row r="77" spans="1:9" x14ac:dyDescent="0.3">
      <c r="A77" s="8">
        <f>IF(B77&lt;&gt;"",ROWS($B$6:B77),"")</f>
        <v>72</v>
      </c>
      <c r="B77" s="1" t="s">
        <v>628</v>
      </c>
      <c r="C77" s="1" t="s">
        <v>629</v>
      </c>
      <c r="D77" s="1" t="s">
        <v>630</v>
      </c>
      <c r="E77" s="21">
        <v>105</v>
      </c>
      <c r="F77" s="9">
        <v>21</v>
      </c>
      <c r="G77" s="9">
        <v>1</v>
      </c>
      <c r="H77" s="47">
        <v>43435</v>
      </c>
      <c r="I77" s="11" t="s">
        <v>377</v>
      </c>
    </row>
    <row r="78" spans="1:9" x14ac:dyDescent="0.3">
      <c r="A78" s="8">
        <f>IF(B78&lt;&gt;"",ROWS($B$6:B78),"")</f>
        <v>73</v>
      </c>
      <c r="B78" s="1" t="s">
        <v>43</v>
      </c>
      <c r="C78" s="1" t="s">
        <v>44</v>
      </c>
      <c r="D78" s="1" t="s">
        <v>28</v>
      </c>
      <c r="E78" s="21">
        <v>100</v>
      </c>
      <c r="F78" s="9">
        <v>20</v>
      </c>
      <c r="G78" s="9">
        <v>1</v>
      </c>
      <c r="H78" s="47">
        <v>44687</v>
      </c>
      <c r="I78" s="11" t="s">
        <v>32</v>
      </c>
    </row>
    <row r="79" spans="1:9" x14ac:dyDescent="0.3">
      <c r="A79" s="8">
        <f>IF(B79&lt;&gt;"",ROWS($B$6:B79),"")</f>
        <v>74</v>
      </c>
      <c r="B79" s="1" t="s">
        <v>852</v>
      </c>
      <c r="C79" s="1" t="s">
        <v>758</v>
      </c>
      <c r="D79" s="1" t="s">
        <v>759</v>
      </c>
      <c r="E79" s="21">
        <v>100</v>
      </c>
      <c r="F79" s="9">
        <v>20</v>
      </c>
      <c r="G79" s="9">
        <v>1</v>
      </c>
      <c r="H79" s="47">
        <v>43182</v>
      </c>
      <c r="I79" s="11" t="s">
        <v>368</v>
      </c>
    </row>
    <row r="80" spans="1:9" x14ac:dyDescent="0.3">
      <c r="A80" s="8">
        <f>IF(B80&lt;&gt;"",ROWS($B$6:B80),"")</f>
        <v>75</v>
      </c>
      <c r="B80" s="1" t="s">
        <v>154</v>
      </c>
      <c r="C80" s="1" t="s">
        <v>155</v>
      </c>
      <c r="D80" s="1" t="s">
        <v>28</v>
      </c>
      <c r="E80" s="21">
        <v>96.8</v>
      </c>
      <c r="F80" s="9">
        <v>16</v>
      </c>
      <c r="G80" s="9">
        <v>1</v>
      </c>
      <c r="H80" s="47">
        <v>44715</v>
      </c>
      <c r="I80" s="11" t="s">
        <v>42</v>
      </c>
    </row>
    <row r="81" spans="1:9" x14ac:dyDescent="0.3">
      <c r="A81" s="8">
        <f>IF(B81&lt;&gt;"",ROWS($B$6:B81),"")</f>
        <v>76</v>
      </c>
      <c r="B81" s="1" t="s">
        <v>788</v>
      </c>
      <c r="C81" s="1" t="s">
        <v>789</v>
      </c>
      <c r="D81" s="1" t="s">
        <v>790</v>
      </c>
      <c r="E81" s="21">
        <v>91.5</v>
      </c>
      <c r="F81" s="9">
        <v>18</v>
      </c>
      <c r="G81" s="9">
        <v>1</v>
      </c>
      <c r="H81" s="47">
        <v>43174</v>
      </c>
      <c r="I81" s="11" t="s">
        <v>105</v>
      </c>
    </row>
    <row r="82" spans="1:9" x14ac:dyDescent="0.3">
      <c r="A82" s="8">
        <f>IF(B82&lt;&gt;"",ROWS($B$6:B82),"")</f>
        <v>77</v>
      </c>
      <c r="B82" s="1" t="s">
        <v>384</v>
      </c>
      <c r="C82" s="1" t="s">
        <v>385</v>
      </c>
      <c r="D82" s="1" t="s">
        <v>226</v>
      </c>
      <c r="E82" s="21">
        <v>42</v>
      </c>
      <c r="F82" s="9">
        <v>6</v>
      </c>
      <c r="G82" s="9">
        <v>1</v>
      </c>
      <c r="H82" s="47">
        <v>44771</v>
      </c>
      <c r="I82" s="11" t="s">
        <v>167</v>
      </c>
    </row>
    <row r="83" spans="1:9" x14ac:dyDescent="0.3">
      <c r="A83" s="8">
        <f>IF(B83&lt;&gt;"",ROWS($B$6:B83),"")</f>
        <v>78</v>
      </c>
      <c r="B83" s="1" t="s">
        <v>526</v>
      </c>
      <c r="C83" s="1" t="s">
        <v>527</v>
      </c>
      <c r="D83" s="1" t="s">
        <v>239</v>
      </c>
      <c r="E83" s="21">
        <v>39</v>
      </c>
      <c r="F83" s="9">
        <v>6</v>
      </c>
      <c r="G83" s="9">
        <v>1</v>
      </c>
      <c r="H83" s="47">
        <v>44655</v>
      </c>
      <c r="I83" s="11" t="s">
        <v>105</v>
      </c>
    </row>
    <row r="84" spans="1:9" x14ac:dyDescent="0.3">
      <c r="A84" s="8">
        <f>IF(B84&lt;&gt;"",ROWS($B$6:B84),"")</f>
        <v>79</v>
      </c>
      <c r="B84" s="1" t="s">
        <v>261</v>
      </c>
      <c r="C84" s="1" t="s">
        <v>262</v>
      </c>
      <c r="D84" s="1" t="s">
        <v>28</v>
      </c>
      <c r="E84" s="21">
        <v>22</v>
      </c>
      <c r="F84" s="9">
        <v>8</v>
      </c>
      <c r="G84" s="9">
        <v>1</v>
      </c>
      <c r="H84" s="47">
        <v>44680</v>
      </c>
      <c r="I84" s="11" t="s">
        <v>167</v>
      </c>
    </row>
    <row r="85" spans="1:9" x14ac:dyDescent="0.3">
      <c r="E85" s="19">
        <f>SUBTOTAL(109,Table3_Lapkritis[Pajamos])</f>
        <v>1739297.3799999992</v>
      </c>
      <c r="F85" s="12">
        <f>SUBTOTAL(109,Table3_Lapkritis[Žiūrovų skaičius])</f>
        <v>276613</v>
      </c>
    </row>
  </sheetData>
  <pageMargins left="0.75" right="0.75" top="1" bottom="1" header="0.5" footer="0.5"/>
  <tableParts count="1">
    <tablePart r:id="rId1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97"/>
  <sheetViews>
    <sheetView workbookViewId="0">
      <selection activeCell="F14" sqref="F14"/>
    </sheetView>
  </sheetViews>
  <sheetFormatPr defaultRowHeight="14.4" x14ac:dyDescent="0.3"/>
  <cols>
    <col min="1" max="1" width="8.33203125" customWidth="1"/>
    <col min="2" max="3" width="45" customWidth="1"/>
    <col min="4" max="4" width="18" style="41" customWidth="1"/>
    <col min="5" max="5" width="18" style="19" customWidth="1"/>
    <col min="6" max="7" width="18" customWidth="1"/>
    <col min="8" max="8" width="18" style="45" customWidth="1"/>
    <col min="9" max="9" width="45" customWidth="1"/>
  </cols>
  <sheetData>
    <row r="1" spans="1:9" x14ac:dyDescent="0.3">
      <c r="A1" s="13">
        <f>'2022'!A1</f>
        <v>2022</v>
      </c>
    </row>
    <row r="2" spans="1:9" x14ac:dyDescent="0.3">
      <c r="A2" s="16" t="str">
        <f>'2022'!A2</f>
        <v>Lietuvos kino teatruose rodytų filmų TOP</v>
      </c>
    </row>
    <row r="3" spans="1:9" x14ac:dyDescent="0.3">
      <c r="A3" s="16" t="s">
        <v>0</v>
      </c>
    </row>
    <row r="4" spans="1:9" x14ac:dyDescent="0.3">
      <c r="A4" s="16"/>
    </row>
    <row r="5" spans="1:9" x14ac:dyDescent="0.3">
      <c r="A5" s="5" t="s">
        <v>1</v>
      </c>
      <c r="B5" s="6" t="s">
        <v>2</v>
      </c>
      <c r="C5" s="6" t="s">
        <v>3</v>
      </c>
      <c r="D5" s="6" t="s">
        <v>4</v>
      </c>
      <c r="E5" s="20" t="s">
        <v>5</v>
      </c>
      <c r="F5" s="6" t="s">
        <v>6</v>
      </c>
      <c r="G5" s="6" t="s">
        <v>7</v>
      </c>
      <c r="H5" s="46" t="s">
        <v>8</v>
      </c>
      <c r="I5" s="7" t="s">
        <v>9</v>
      </c>
    </row>
    <row r="6" spans="1:9" x14ac:dyDescent="0.3">
      <c r="A6" s="8">
        <f>IF(B6&lt;&gt;"",ROWS($B$6:B6),"")</f>
        <v>1</v>
      </c>
      <c r="B6" s="1" t="s">
        <v>30</v>
      </c>
      <c r="C6" s="1" t="s">
        <v>31</v>
      </c>
      <c r="D6" s="1" t="s">
        <v>28</v>
      </c>
      <c r="E6" s="21">
        <v>1193119.72</v>
      </c>
      <c r="F6" s="9">
        <v>161952</v>
      </c>
      <c r="G6" s="9">
        <v>33</v>
      </c>
      <c r="H6" s="47">
        <v>44911</v>
      </c>
      <c r="I6" s="11" t="s">
        <v>32</v>
      </c>
    </row>
    <row r="7" spans="1:9" x14ac:dyDescent="0.3">
      <c r="A7" s="8">
        <f>IF(B7&lt;&gt;"",ROWS($B$6:B7),"")</f>
        <v>2</v>
      </c>
      <c r="B7" s="1" t="s">
        <v>63</v>
      </c>
      <c r="C7" s="1" t="s">
        <v>64</v>
      </c>
      <c r="D7" s="1" t="s">
        <v>65</v>
      </c>
      <c r="E7" s="21">
        <v>311123.28000000003</v>
      </c>
      <c r="F7" s="9">
        <v>59594</v>
      </c>
      <c r="G7" s="9">
        <v>28</v>
      </c>
      <c r="H7" s="47">
        <v>44916</v>
      </c>
      <c r="I7" s="11" t="s">
        <v>29</v>
      </c>
    </row>
    <row r="8" spans="1:9" x14ac:dyDescent="0.3">
      <c r="A8" s="8">
        <f>IF(B8&lt;&gt;"",ROWS($B$6:B8),"")</f>
        <v>3</v>
      </c>
      <c r="B8" s="1" t="s">
        <v>115</v>
      </c>
      <c r="C8" s="1" t="s">
        <v>115</v>
      </c>
      <c r="D8" s="1" t="s">
        <v>34</v>
      </c>
      <c r="E8" s="21">
        <v>120691.34</v>
      </c>
      <c r="F8" s="9">
        <v>17698</v>
      </c>
      <c r="G8" s="9">
        <v>11</v>
      </c>
      <c r="H8" s="47">
        <v>44925</v>
      </c>
      <c r="I8" s="11" t="s">
        <v>116</v>
      </c>
    </row>
    <row r="9" spans="1:9" x14ac:dyDescent="0.3">
      <c r="A9" s="8">
        <f>IF(B9&lt;&gt;"",ROWS($B$6:B9),"")</f>
        <v>4</v>
      </c>
      <c r="B9" s="1" t="s">
        <v>143</v>
      </c>
      <c r="C9" s="1" t="s">
        <v>144</v>
      </c>
      <c r="D9" s="1" t="s">
        <v>28</v>
      </c>
      <c r="E9" s="21">
        <v>90730.6</v>
      </c>
      <c r="F9" s="9">
        <v>14247</v>
      </c>
      <c r="G9" s="9">
        <v>17</v>
      </c>
      <c r="H9" s="47">
        <v>44916</v>
      </c>
      <c r="I9" s="11" t="s">
        <v>38</v>
      </c>
    </row>
    <row r="10" spans="1:9" x14ac:dyDescent="0.3">
      <c r="A10" s="8">
        <f>IF(B10&lt;&gt;"",ROWS($B$6:B10),"")</f>
        <v>5</v>
      </c>
      <c r="B10" s="1" t="s">
        <v>33</v>
      </c>
      <c r="C10" s="1" t="s">
        <v>33</v>
      </c>
      <c r="D10" s="1" t="s">
        <v>34</v>
      </c>
      <c r="E10" s="21">
        <v>90406.28</v>
      </c>
      <c r="F10" s="9">
        <v>13571</v>
      </c>
      <c r="G10" s="9">
        <v>14</v>
      </c>
      <c r="H10" s="47">
        <v>44848</v>
      </c>
      <c r="I10" s="11" t="s">
        <v>35</v>
      </c>
    </row>
    <row r="11" spans="1:9" x14ac:dyDescent="0.3">
      <c r="A11" s="8">
        <f>IF(B11&lt;&gt;"",ROWS($B$6:B11),"")</f>
        <v>6</v>
      </c>
      <c r="B11" s="1" t="s">
        <v>113</v>
      </c>
      <c r="C11" s="1" t="s">
        <v>114</v>
      </c>
      <c r="D11" s="1" t="s">
        <v>28</v>
      </c>
      <c r="E11" s="21">
        <v>84253.56</v>
      </c>
      <c r="F11" s="9">
        <v>16528</v>
      </c>
      <c r="G11" s="9">
        <v>31</v>
      </c>
      <c r="H11" s="47">
        <v>44890</v>
      </c>
      <c r="I11" s="11" t="s">
        <v>32</v>
      </c>
    </row>
    <row r="12" spans="1:9" x14ac:dyDescent="0.3">
      <c r="A12" s="8">
        <f>IF(B12&lt;&gt;"",ROWS($B$6:B12),"")</f>
        <v>7</v>
      </c>
      <c r="B12" s="1" t="s">
        <v>84</v>
      </c>
      <c r="C12" s="1" t="s">
        <v>84</v>
      </c>
      <c r="D12" s="1" t="s">
        <v>34</v>
      </c>
      <c r="E12" s="21">
        <v>63067.24</v>
      </c>
      <c r="F12" s="9">
        <v>10178</v>
      </c>
      <c r="G12" s="9">
        <v>14</v>
      </c>
      <c r="H12" s="47">
        <v>44883</v>
      </c>
      <c r="I12" s="11" t="s">
        <v>85</v>
      </c>
    </row>
    <row r="13" spans="1:9" x14ac:dyDescent="0.3">
      <c r="A13" s="8">
        <f>IF(B13&lt;&gt;"",ROWS($B$6:B13),"")</f>
        <v>8</v>
      </c>
      <c r="B13" s="1" t="s">
        <v>172</v>
      </c>
      <c r="C13" s="1" t="s">
        <v>173</v>
      </c>
      <c r="D13" s="1" t="s">
        <v>28</v>
      </c>
      <c r="E13" s="21">
        <v>56264.959999999999</v>
      </c>
      <c r="F13" s="9">
        <v>8003</v>
      </c>
      <c r="G13" s="9">
        <v>7</v>
      </c>
      <c r="H13" s="47">
        <v>44897</v>
      </c>
      <c r="I13" s="11" t="s">
        <v>42</v>
      </c>
    </row>
    <row r="14" spans="1:9" x14ac:dyDescent="0.3">
      <c r="A14" s="8">
        <f>IF(B14&lt;&gt;"",ROWS($B$6:B14),"")</f>
        <v>9</v>
      </c>
      <c r="B14" s="1" t="s">
        <v>139</v>
      </c>
      <c r="C14" s="1" t="s">
        <v>140</v>
      </c>
      <c r="D14" s="1" t="s">
        <v>28</v>
      </c>
      <c r="E14" s="21">
        <v>41416.75</v>
      </c>
      <c r="F14" s="9">
        <v>6974</v>
      </c>
      <c r="G14" s="9">
        <v>13</v>
      </c>
      <c r="H14" s="47">
        <v>44883</v>
      </c>
      <c r="I14" s="11" t="s">
        <v>32</v>
      </c>
    </row>
    <row r="15" spans="1:9" x14ac:dyDescent="0.3">
      <c r="A15" s="8">
        <f>IF(B15&lt;&gt;"",ROWS($B$6:B15),"")</f>
        <v>10</v>
      </c>
      <c r="B15" s="1" t="s">
        <v>213</v>
      </c>
      <c r="C15" s="1" t="s">
        <v>214</v>
      </c>
      <c r="D15" s="1" t="s">
        <v>192</v>
      </c>
      <c r="E15" s="21">
        <v>40880</v>
      </c>
      <c r="F15" s="9">
        <v>8795</v>
      </c>
      <c r="G15" s="9">
        <v>21</v>
      </c>
      <c r="H15" s="47">
        <v>44911</v>
      </c>
      <c r="I15" s="11" t="s">
        <v>83</v>
      </c>
    </row>
    <row r="16" spans="1:9" x14ac:dyDescent="0.3">
      <c r="A16" s="8">
        <f>IF(B16&lt;&gt;"",ROWS($B$6:B16),"")</f>
        <v>11</v>
      </c>
      <c r="B16" s="1" t="s">
        <v>70</v>
      </c>
      <c r="C16" s="1" t="s">
        <v>71</v>
      </c>
      <c r="D16" s="1" t="s">
        <v>28</v>
      </c>
      <c r="E16" s="21">
        <v>38920.769999999997</v>
      </c>
      <c r="F16" s="9">
        <v>6181</v>
      </c>
      <c r="G16" s="9">
        <v>14</v>
      </c>
      <c r="H16" s="47">
        <v>44876</v>
      </c>
      <c r="I16" s="11" t="s">
        <v>32</v>
      </c>
    </row>
    <row r="17" spans="1:9" x14ac:dyDescent="0.3">
      <c r="A17" s="8">
        <f>IF(B17&lt;&gt;"",ROWS($B$6:B17),"")</f>
        <v>12</v>
      </c>
      <c r="B17" s="1" t="s">
        <v>249</v>
      </c>
      <c r="C17" s="1" t="s">
        <v>250</v>
      </c>
      <c r="D17" s="1" t="s">
        <v>248</v>
      </c>
      <c r="E17" s="21">
        <v>30593.06</v>
      </c>
      <c r="F17" s="9">
        <v>6051</v>
      </c>
      <c r="G17" s="9">
        <v>25</v>
      </c>
      <c r="H17" s="47">
        <v>44925</v>
      </c>
      <c r="I17" s="11" t="s">
        <v>167</v>
      </c>
    </row>
    <row r="18" spans="1:9" x14ac:dyDescent="0.3">
      <c r="A18" s="8">
        <f>IF(B18&lt;&gt;"",ROWS($B$6:B18),"")</f>
        <v>13</v>
      </c>
      <c r="B18" s="1" t="s">
        <v>96</v>
      </c>
      <c r="C18" s="1" t="s">
        <v>97</v>
      </c>
      <c r="D18" s="1" t="s">
        <v>28</v>
      </c>
      <c r="E18" s="21">
        <v>23254.79</v>
      </c>
      <c r="F18" s="9">
        <v>4787</v>
      </c>
      <c r="G18" s="9">
        <v>11</v>
      </c>
      <c r="H18" s="47">
        <v>44869</v>
      </c>
      <c r="I18" s="11" t="s">
        <v>38</v>
      </c>
    </row>
    <row r="19" spans="1:9" x14ac:dyDescent="0.3">
      <c r="A19" s="8">
        <f>IF(B19&lt;&gt;"",ROWS($B$6:B19),"")</f>
        <v>14</v>
      </c>
      <c r="B19" s="1" t="s">
        <v>92</v>
      </c>
      <c r="C19" s="1" t="s">
        <v>93</v>
      </c>
      <c r="D19" s="1" t="s">
        <v>94</v>
      </c>
      <c r="E19" s="21">
        <v>22874.43</v>
      </c>
      <c r="F19" s="9">
        <v>3851</v>
      </c>
      <c r="G19" s="9">
        <v>5</v>
      </c>
      <c r="H19" s="47">
        <v>44855</v>
      </c>
      <c r="I19" s="11" t="s">
        <v>95</v>
      </c>
    </row>
    <row r="20" spans="1:9" x14ac:dyDescent="0.3">
      <c r="A20" s="8">
        <f>IF(B20&lt;&gt;"",ROWS($B$6:B20),"")</f>
        <v>15</v>
      </c>
      <c r="B20" s="1" t="s">
        <v>278</v>
      </c>
      <c r="C20" s="1" t="s">
        <v>279</v>
      </c>
      <c r="D20" s="1" t="s">
        <v>280</v>
      </c>
      <c r="E20" s="21">
        <v>22435.74</v>
      </c>
      <c r="F20" s="9">
        <v>3550</v>
      </c>
      <c r="G20" s="9">
        <v>16</v>
      </c>
      <c r="H20" s="47">
        <v>44897</v>
      </c>
      <c r="I20" s="11" t="s">
        <v>29</v>
      </c>
    </row>
    <row r="21" spans="1:9" x14ac:dyDescent="0.3">
      <c r="A21" s="8">
        <f>IF(B21&lt;&gt;"",ROWS($B$6:B21),"")</f>
        <v>16</v>
      </c>
      <c r="B21" s="1" t="s">
        <v>287</v>
      </c>
      <c r="C21" s="1" t="s">
        <v>288</v>
      </c>
      <c r="D21" s="1" t="s">
        <v>166</v>
      </c>
      <c r="E21" s="21">
        <v>18994</v>
      </c>
      <c r="F21" s="9">
        <v>2848</v>
      </c>
      <c r="G21" s="9">
        <v>17</v>
      </c>
      <c r="H21" s="47">
        <v>44904</v>
      </c>
      <c r="I21" s="11" t="s">
        <v>83</v>
      </c>
    </row>
    <row r="22" spans="1:9" x14ac:dyDescent="0.3">
      <c r="A22" s="8">
        <f>IF(B22&lt;&gt;"",ROWS($B$6:B22),"")</f>
        <v>17</v>
      </c>
      <c r="B22" s="1" t="s">
        <v>330</v>
      </c>
      <c r="C22" s="1" t="s">
        <v>331</v>
      </c>
      <c r="D22" s="1" t="s">
        <v>28</v>
      </c>
      <c r="E22" s="21">
        <v>11390.15</v>
      </c>
      <c r="F22" s="9">
        <v>1654</v>
      </c>
      <c r="G22" s="9">
        <v>13</v>
      </c>
      <c r="H22" s="47">
        <v>44918</v>
      </c>
      <c r="I22" s="11" t="s">
        <v>42</v>
      </c>
    </row>
    <row r="23" spans="1:9" x14ac:dyDescent="0.3">
      <c r="A23" s="8">
        <f>IF(B23&lt;&gt;"",ROWS($B$6:B23),"")</f>
        <v>18</v>
      </c>
      <c r="B23" s="1" t="s">
        <v>285</v>
      </c>
      <c r="C23" s="1" t="s">
        <v>286</v>
      </c>
      <c r="D23" s="1" t="s">
        <v>28</v>
      </c>
      <c r="E23" s="21">
        <v>9239.9500000000007</v>
      </c>
      <c r="F23" s="9">
        <v>1730</v>
      </c>
      <c r="G23" s="9">
        <v>9</v>
      </c>
      <c r="H23" s="47">
        <v>44890</v>
      </c>
      <c r="I23" s="11" t="s">
        <v>42</v>
      </c>
    </row>
    <row r="24" spans="1:9" x14ac:dyDescent="0.3">
      <c r="A24" s="8">
        <f>IF(B24&lt;&gt;"",ROWS($B$6:B24),"")</f>
        <v>19</v>
      </c>
      <c r="B24" s="1" t="s">
        <v>283</v>
      </c>
      <c r="C24" s="1" t="s">
        <v>283</v>
      </c>
      <c r="D24" s="1" t="s">
        <v>34</v>
      </c>
      <c r="E24" s="21">
        <v>8690.61</v>
      </c>
      <c r="F24" s="9">
        <v>1657</v>
      </c>
      <c r="G24" s="9">
        <v>10</v>
      </c>
      <c r="H24" s="47">
        <v>44883</v>
      </c>
      <c r="I24" s="11" t="s">
        <v>284</v>
      </c>
    </row>
    <row r="25" spans="1:9" x14ac:dyDescent="0.3">
      <c r="A25" s="8">
        <f>IF(B25&lt;&gt;"",ROWS($B$6:B25),"")</f>
        <v>20</v>
      </c>
      <c r="B25" s="1" t="s">
        <v>369</v>
      </c>
      <c r="C25" s="1" t="s">
        <v>369</v>
      </c>
      <c r="D25" s="1" t="s">
        <v>34</v>
      </c>
      <c r="E25" s="21">
        <v>7688.9</v>
      </c>
      <c r="F25" s="9">
        <v>1385</v>
      </c>
      <c r="G25" s="9">
        <v>10</v>
      </c>
      <c r="H25" s="47">
        <v>44911</v>
      </c>
      <c r="I25" s="11" t="s">
        <v>284</v>
      </c>
    </row>
    <row r="26" spans="1:9" x14ac:dyDescent="0.3">
      <c r="A26" s="8">
        <f>IF(B26&lt;&gt;"",ROWS($B$6:B26),"")</f>
        <v>21</v>
      </c>
      <c r="B26" s="1" t="s">
        <v>389</v>
      </c>
      <c r="C26" s="1" t="s">
        <v>390</v>
      </c>
      <c r="D26" s="1" t="s">
        <v>28</v>
      </c>
      <c r="E26" s="21">
        <v>6543</v>
      </c>
      <c r="F26" s="9">
        <v>1022</v>
      </c>
      <c r="G26" s="9">
        <v>13</v>
      </c>
      <c r="H26" s="47">
        <v>44904</v>
      </c>
      <c r="I26" s="11" t="s">
        <v>83</v>
      </c>
    </row>
    <row r="27" spans="1:9" x14ac:dyDescent="0.3">
      <c r="A27" s="8">
        <f>IF(B27&lt;&gt;"",ROWS($B$6:B27),"")</f>
        <v>22</v>
      </c>
      <c r="B27" s="1" t="s">
        <v>394</v>
      </c>
      <c r="C27" s="1" t="s">
        <v>395</v>
      </c>
      <c r="D27" s="1" t="s">
        <v>396</v>
      </c>
      <c r="E27" s="21">
        <v>6374.13</v>
      </c>
      <c r="F27" s="9">
        <v>1227</v>
      </c>
      <c r="G27" s="9">
        <v>4</v>
      </c>
      <c r="H27" s="47">
        <v>44897</v>
      </c>
      <c r="I27" s="11" t="s">
        <v>95</v>
      </c>
    </row>
    <row r="28" spans="1:9" x14ac:dyDescent="0.3">
      <c r="A28" s="8">
        <f>IF(B28&lt;&gt;"",ROWS($B$6:B28),"")</f>
        <v>23</v>
      </c>
      <c r="B28" s="1" t="s">
        <v>397</v>
      </c>
      <c r="C28" s="1" t="s">
        <v>398</v>
      </c>
      <c r="D28" s="1" t="s">
        <v>399</v>
      </c>
      <c r="E28" s="21">
        <v>6308.4</v>
      </c>
      <c r="F28" s="9">
        <v>1122</v>
      </c>
      <c r="G28" s="9">
        <v>9</v>
      </c>
      <c r="H28" s="47">
        <v>44897</v>
      </c>
      <c r="I28" s="11" t="s">
        <v>400</v>
      </c>
    </row>
    <row r="29" spans="1:9" x14ac:dyDescent="0.3">
      <c r="A29" s="8">
        <f>IF(B29&lt;&gt;"",ROWS($B$6:B29),"")</f>
        <v>24</v>
      </c>
      <c r="B29" s="1" t="s">
        <v>104</v>
      </c>
      <c r="C29" s="1" t="s">
        <v>104</v>
      </c>
      <c r="D29" s="1" t="s">
        <v>34</v>
      </c>
      <c r="E29" s="21">
        <v>5351.5300000000025</v>
      </c>
      <c r="F29" s="9">
        <v>957</v>
      </c>
      <c r="G29" s="9">
        <v>3</v>
      </c>
      <c r="H29" s="47">
        <v>44834</v>
      </c>
      <c r="I29" s="11" t="s">
        <v>105</v>
      </c>
    </row>
    <row r="30" spans="1:9" x14ac:dyDescent="0.3">
      <c r="A30" s="8">
        <f>IF(B30&lt;&gt;"",ROWS($B$6:B30),"")</f>
        <v>25</v>
      </c>
      <c r="B30" s="1" t="s">
        <v>434</v>
      </c>
      <c r="C30" s="1" t="s">
        <v>435</v>
      </c>
      <c r="D30" s="1" t="s">
        <v>294</v>
      </c>
      <c r="E30" s="21">
        <v>4602</v>
      </c>
      <c r="F30" s="9">
        <v>923</v>
      </c>
      <c r="G30" s="9">
        <v>9</v>
      </c>
      <c r="H30" s="47">
        <v>44904</v>
      </c>
      <c r="I30" s="11" t="s">
        <v>177</v>
      </c>
    </row>
    <row r="31" spans="1:9" x14ac:dyDescent="0.3">
      <c r="A31" s="8">
        <f>IF(B31&lt;&gt;"",ROWS($B$6:B31),"")</f>
        <v>26</v>
      </c>
      <c r="B31" s="1" t="s">
        <v>323</v>
      </c>
      <c r="C31" s="1" t="s">
        <v>324</v>
      </c>
      <c r="D31" s="1" t="s">
        <v>325</v>
      </c>
      <c r="E31" s="21">
        <v>4494.6099999999997</v>
      </c>
      <c r="F31" s="9">
        <v>959</v>
      </c>
      <c r="G31" s="9">
        <v>7</v>
      </c>
      <c r="H31" s="47">
        <v>44890</v>
      </c>
      <c r="I31" s="11" t="s">
        <v>53</v>
      </c>
    </row>
    <row r="32" spans="1:9" x14ac:dyDescent="0.3">
      <c r="A32" s="8">
        <f>IF(B32&lt;&gt;"",ROWS($B$6:B32),"")</f>
        <v>27</v>
      </c>
      <c r="B32" s="1" t="s">
        <v>462</v>
      </c>
      <c r="C32" s="1" t="s">
        <v>463</v>
      </c>
      <c r="D32" s="1" t="s">
        <v>464</v>
      </c>
      <c r="E32" s="21">
        <v>3309.7</v>
      </c>
      <c r="F32" s="9">
        <v>591</v>
      </c>
      <c r="G32" s="9">
        <v>7</v>
      </c>
      <c r="H32" s="47">
        <v>44897</v>
      </c>
      <c r="I32" s="11" t="s">
        <v>400</v>
      </c>
    </row>
    <row r="33" spans="1:9" x14ac:dyDescent="0.3">
      <c r="A33" s="8">
        <f>IF(B33&lt;&gt;"",ROWS($B$6:B33),"")</f>
        <v>28</v>
      </c>
      <c r="B33" s="1" t="s">
        <v>465</v>
      </c>
      <c r="C33" s="1" t="s">
        <v>466</v>
      </c>
      <c r="D33" s="1" t="s">
        <v>28</v>
      </c>
      <c r="E33" s="21">
        <v>3251.06</v>
      </c>
      <c r="F33" s="9">
        <v>484</v>
      </c>
      <c r="G33" s="9">
        <v>7</v>
      </c>
      <c r="H33" s="47">
        <v>44904</v>
      </c>
      <c r="I33" s="11" t="s">
        <v>177</v>
      </c>
    </row>
    <row r="34" spans="1:9" x14ac:dyDescent="0.3">
      <c r="A34" s="8">
        <f>IF(B34&lt;&gt;"",ROWS($B$6:B34),"")</f>
        <v>29</v>
      </c>
      <c r="B34" s="1" t="s">
        <v>354</v>
      </c>
      <c r="C34" s="1" t="s">
        <v>354</v>
      </c>
      <c r="D34" s="1" t="s">
        <v>34</v>
      </c>
      <c r="E34" s="21">
        <v>2819</v>
      </c>
      <c r="F34" s="9">
        <v>522</v>
      </c>
      <c r="G34" s="9">
        <v>8</v>
      </c>
      <c r="H34" s="47">
        <v>44890</v>
      </c>
      <c r="I34" s="11" t="s">
        <v>83</v>
      </c>
    </row>
    <row r="35" spans="1:9" x14ac:dyDescent="0.3">
      <c r="A35" s="8">
        <f>IF(B35&lt;&gt;"",ROWS($B$6:B35),"")</f>
        <v>30</v>
      </c>
      <c r="B35" s="1" t="s">
        <v>416</v>
      </c>
      <c r="C35" s="1" t="s">
        <v>417</v>
      </c>
      <c r="D35" s="1" t="s">
        <v>226</v>
      </c>
      <c r="E35" s="21">
        <v>2520</v>
      </c>
      <c r="F35" s="9">
        <v>622</v>
      </c>
      <c r="G35" s="9">
        <v>3</v>
      </c>
      <c r="H35" s="47">
        <v>44883</v>
      </c>
      <c r="I35" s="11" t="s">
        <v>177</v>
      </c>
    </row>
    <row r="36" spans="1:9" x14ac:dyDescent="0.3">
      <c r="A36" s="8">
        <f>IF(B36&lt;&gt;"",ROWS($B$6:B36),"")</f>
        <v>31</v>
      </c>
      <c r="B36" s="1" t="s">
        <v>36</v>
      </c>
      <c r="C36" s="1" t="s">
        <v>37</v>
      </c>
      <c r="D36" s="1" t="s">
        <v>28</v>
      </c>
      <c r="E36" s="21">
        <v>2408.5</v>
      </c>
      <c r="F36" s="9">
        <v>466</v>
      </c>
      <c r="G36" s="9">
        <v>2</v>
      </c>
      <c r="H36" s="47">
        <v>44792</v>
      </c>
      <c r="I36" s="11" t="s">
        <v>38</v>
      </c>
    </row>
    <row r="37" spans="1:9" x14ac:dyDescent="0.3">
      <c r="A37" s="8">
        <f>IF(B37&lt;&gt;"",ROWS($B$6:B37),"")</f>
        <v>32</v>
      </c>
      <c r="B37" s="1" t="s">
        <v>360</v>
      </c>
      <c r="C37" s="1" t="s">
        <v>361</v>
      </c>
      <c r="D37" s="1" t="s">
        <v>362</v>
      </c>
      <c r="E37" s="21">
        <v>2325.59</v>
      </c>
      <c r="F37" s="9">
        <v>475</v>
      </c>
      <c r="G37" s="9">
        <v>10</v>
      </c>
      <c r="H37" s="47">
        <v>44883</v>
      </c>
      <c r="I37" s="11" t="s">
        <v>322</v>
      </c>
    </row>
    <row r="38" spans="1:9" x14ac:dyDescent="0.3">
      <c r="A38" s="8">
        <f>IF(B38&lt;&gt;"",ROWS($B$6:B38),"")</f>
        <v>33</v>
      </c>
      <c r="B38" s="1" t="s">
        <v>309</v>
      </c>
      <c r="C38" s="1" t="s">
        <v>310</v>
      </c>
      <c r="D38" s="1" t="s">
        <v>28</v>
      </c>
      <c r="E38" s="21">
        <v>2190.1999999999998</v>
      </c>
      <c r="F38" s="9">
        <v>501</v>
      </c>
      <c r="G38" s="9">
        <v>2</v>
      </c>
      <c r="H38" s="47">
        <v>44883</v>
      </c>
      <c r="I38" s="11" t="s">
        <v>207</v>
      </c>
    </row>
    <row r="39" spans="1:9" x14ac:dyDescent="0.3">
      <c r="A39" s="8">
        <f>IF(B39&lt;&gt;"",ROWS($B$6:B39),"")</f>
        <v>34</v>
      </c>
      <c r="B39" s="1" t="s">
        <v>532</v>
      </c>
      <c r="C39" s="1" t="s">
        <v>533</v>
      </c>
      <c r="D39" s="1" t="s">
        <v>534</v>
      </c>
      <c r="E39" s="21">
        <v>1984.63</v>
      </c>
      <c r="F39" s="9">
        <v>362</v>
      </c>
      <c r="G39" s="9">
        <v>5</v>
      </c>
      <c r="H39" s="47">
        <v>44904</v>
      </c>
      <c r="I39" s="11" t="s">
        <v>95</v>
      </c>
    </row>
    <row r="40" spans="1:9" x14ac:dyDescent="0.3">
      <c r="A40" s="8">
        <f>IF(B40&lt;&gt;"",ROWS($B$6:B40),"")</f>
        <v>35</v>
      </c>
      <c r="B40" s="1" t="s">
        <v>423</v>
      </c>
      <c r="C40" s="1" t="s">
        <v>424</v>
      </c>
      <c r="D40" s="1" t="s">
        <v>425</v>
      </c>
      <c r="E40" s="21">
        <v>1915</v>
      </c>
      <c r="F40" s="9">
        <v>464</v>
      </c>
      <c r="G40" s="9">
        <v>2</v>
      </c>
      <c r="H40" s="47">
        <v>44807</v>
      </c>
      <c r="I40" s="11" t="s">
        <v>377</v>
      </c>
    </row>
    <row r="41" spans="1:9" x14ac:dyDescent="0.3">
      <c r="A41" s="8">
        <f>IF(B41&lt;&gt;"",ROWS($B$6:B41),"")</f>
        <v>36</v>
      </c>
      <c r="B41" s="1" t="s">
        <v>544</v>
      </c>
      <c r="C41" s="1" t="s">
        <v>545</v>
      </c>
      <c r="D41" s="1" t="s">
        <v>546</v>
      </c>
      <c r="E41" s="21">
        <v>1761</v>
      </c>
      <c r="F41" s="9">
        <v>649</v>
      </c>
      <c r="G41" s="9">
        <v>1</v>
      </c>
      <c r="H41" s="47">
        <v>43090</v>
      </c>
      <c r="I41" s="11" t="s">
        <v>487</v>
      </c>
    </row>
    <row r="42" spans="1:9" x14ac:dyDescent="0.3">
      <c r="A42" s="8">
        <f>IF(B42&lt;&gt;"",ROWS($B$6:B42),"")</f>
        <v>37</v>
      </c>
      <c r="B42" s="1" t="s">
        <v>556</v>
      </c>
      <c r="C42" s="1" t="s">
        <v>557</v>
      </c>
      <c r="D42" s="1" t="s">
        <v>244</v>
      </c>
      <c r="E42" s="21">
        <v>1541.99</v>
      </c>
      <c r="F42" s="9">
        <v>302</v>
      </c>
      <c r="G42" s="9">
        <v>4</v>
      </c>
      <c r="H42" s="47">
        <v>44897</v>
      </c>
      <c r="I42" s="11" t="s">
        <v>357</v>
      </c>
    </row>
    <row r="43" spans="1:9" x14ac:dyDescent="0.3">
      <c r="A43" s="8">
        <f>IF(B43&lt;&gt;"",ROWS($B$6:B43),"")</f>
        <v>38</v>
      </c>
      <c r="B43" s="1" t="s">
        <v>129</v>
      </c>
      <c r="C43" s="1" t="s">
        <v>129</v>
      </c>
      <c r="D43" s="1" t="s">
        <v>34</v>
      </c>
      <c r="E43" s="21">
        <v>1447.84</v>
      </c>
      <c r="F43" s="9">
        <v>290</v>
      </c>
      <c r="G43" s="9">
        <v>5</v>
      </c>
      <c r="H43" s="47">
        <v>44869</v>
      </c>
      <c r="I43" s="11" t="s">
        <v>42</v>
      </c>
    </row>
    <row r="44" spans="1:9" x14ac:dyDescent="0.3">
      <c r="A44" s="8">
        <f>IF(B44&lt;&gt;"",ROWS($B$6:B44),"")</f>
        <v>39</v>
      </c>
      <c r="B44" s="1" t="s">
        <v>565</v>
      </c>
      <c r="C44" s="1" t="s">
        <v>566</v>
      </c>
      <c r="D44" s="1" t="s">
        <v>567</v>
      </c>
      <c r="E44" s="21">
        <v>1433</v>
      </c>
      <c r="F44" s="9">
        <v>395</v>
      </c>
      <c r="G44" s="9">
        <v>7</v>
      </c>
      <c r="H44" s="47">
        <v>44897</v>
      </c>
      <c r="I44" s="11" t="s">
        <v>322</v>
      </c>
    </row>
    <row r="45" spans="1:9" x14ac:dyDescent="0.3">
      <c r="A45" s="8">
        <f>IF(B45&lt;&gt;"",ROWS($B$6:B45),"")</f>
        <v>40</v>
      </c>
      <c r="B45" s="1" t="s">
        <v>255</v>
      </c>
      <c r="C45" s="1" t="s">
        <v>256</v>
      </c>
      <c r="D45" s="1" t="s">
        <v>257</v>
      </c>
      <c r="E45" s="21">
        <v>1416.31</v>
      </c>
      <c r="F45" s="9">
        <v>284</v>
      </c>
      <c r="G45" s="9">
        <v>5</v>
      </c>
      <c r="H45" s="47">
        <v>44876</v>
      </c>
      <c r="I45" s="11" t="s">
        <v>258</v>
      </c>
    </row>
    <row r="46" spans="1:9" x14ac:dyDescent="0.3">
      <c r="A46" s="8">
        <f>IF(B46&lt;&gt;"",ROWS($B$6:B46),"")</f>
        <v>41</v>
      </c>
      <c r="B46" s="1" t="s">
        <v>580</v>
      </c>
      <c r="C46" s="1" t="s">
        <v>581</v>
      </c>
      <c r="D46" s="1" t="s">
        <v>582</v>
      </c>
      <c r="E46" s="21">
        <v>1365.5</v>
      </c>
      <c r="F46" s="9">
        <v>370</v>
      </c>
      <c r="G46" s="9">
        <v>1</v>
      </c>
      <c r="H46" s="47">
        <v>43574</v>
      </c>
      <c r="I46" s="11" t="s">
        <v>487</v>
      </c>
    </row>
    <row r="47" spans="1:9" x14ac:dyDescent="0.3">
      <c r="A47" s="8">
        <f>IF(B47&lt;&gt;"",ROWS($B$6:B47),"")</f>
        <v>42</v>
      </c>
      <c r="B47" s="1" t="s">
        <v>484</v>
      </c>
      <c r="C47" s="1" t="s">
        <v>485</v>
      </c>
      <c r="D47" s="1" t="s">
        <v>486</v>
      </c>
      <c r="E47" s="21">
        <v>1328</v>
      </c>
      <c r="F47" s="9">
        <v>506</v>
      </c>
      <c r="G47" s="9">
        <v>1</v>
      </c>
      <c r="H47" s="47">
        <v>43534</v>
      </c>
      <c r="I47" s="11" t="s">
        <v>487</v>
      </c>
    </row>
    <row r="48" spans="1:9" x14ac:dyDescent="0.3">
      <c r="A48" s="8">
        <f>IF(B48&lt;&gt;"",ROWS($B$6:B48),"")</f>
        <v>43</v>
      </c>
      <c r="B48" s="1" t="s">
        <v>595</v>
      </c>
      <c r="C48" s="1" t="s">
        <v>596</v>
      </c>
      <c r="D48" s="1" t="s">
        <v>124</v>
      </c>
      <c r="E48" s="21">
        <v>1213.5</v>
      </c>
      <c r="F48" s="9">
        <v>487</v>
      </c>
      <c r="G48" s="9">
        <v>1</v>
      </c>
      <c r="H48" s="47">
        <v>44112</v>
      </c>
      <c r="I48" s="11" t="s">
        <v>487</v>
      </c>
    </row>
    <row r="49" spans="1:9" x14ac:dyDescent="0.3">
      <c r="A49" s="8">
        <f>IF(B49&lt;&gt;"",ROWS($B$6:B49),"")</f>
        <v>44</v>
      </c>
      <c r="B49" s="1" t="s">
        <v>597</v>
      </c>
      <c r="C49" s="1" t="s">
        <v>598</v>
      </c>
      <c r="D49" s="1" t="s">
        <v>599</v>
      </c>
      <c r="E49" s="21">
        <v>1187.4000000000001</v>
      </c>
      <c r="F49" s="9">
        <v>219</v>
      </c>
      <c r="G49" s="9">
        <v>8</v>
      </c>
      <c r="H49" s="47">
        <v>44897</v>
      </c>
      <c r="I49" s="11" t="s">
        <v>400</v>
      </c>
    </row>
    <row r="50" spans="1:9" x14ac:dyDescent="0.3">
      <c r="A50" s="8">
        <f>IF(B50&lt;&gt;"",ROWS($B$6:B50),"")</f>
        <v>45</v>
      </c>
      <c r="B50" s="1" t="s">
        <v>500</v>
      </c>
      <c r="C50" s="1" t="s">
        <v>501</v>
      </c>
      <c r="D50" s="1" t="s">
        <v>502</v>
      </c>
      <c r="E50" s="21">
        <v>1160</v>
      </c>
      <c r="F50" s="9">
        <v>346</v>
      </c>
      <c r="G50" s="9">
        <v>1</v>
      </c>
      <c r="H50" s="47">
        <v>43992</v>
      </c>
      <c r="I50" s="11" t="s">
        <v>487</v>
      </c>
    </row>
    <row r="51" spans="1:9" x14ac:dyDescent="0.3">
      <c r="A51" s="8">
        <f>IF(B51&lt;&gt;"",ROWS($B$6:B51),"")</f>
        <v>46</v>
      </c>
      <c r="B51" s="1" t="s">
        <v>602</v>
      </c>
      <c r="C51" s="1" t="s">
        <v>603</v>
      </c>
      <c r="D51" s="1" t="s">
        <v>272</v>
      </c>
      <c r="E51" s="21">
        <v>1109</v>
      </c>
      <c r="F51" s="9">
        <v>182</v>
      </c>
      <c r="G51" s="9">
        <v>1</v>
      </c>
      <c r="H51" s="47">
        <v>44379</v>
      </c>
      <c r="I51" s="11" t="s">
        <v>112</v>
      </c>
    </row>
    <row r="52" spans="1:9" x14ac:dyDescent="0.3">
      <c r="A52" s="8">
        <f>IF(B52&lt;&gt;"",ROWS($B$6:B52),"")</f>
        <v>47</v>
      </c>
      <c r="B52" s="1" t="s">
        <v>111</v>
      </c>
      <c r="C52" s="1" t="s">
        <v>111</v>
      </c>
      <c r="D52" s="1" t="s">
        <v>34</v>
      </c>
      <c r="E52" s="21">
        <v>1035</v>
      </c>
      <c r="F52" s="9">
        <v>251</v>
      </c>
      <c r="G52" s="9">
        <v>1</v>
      </c>
      <c r="H52" s="47">
        <v>44610</v>
      </c>
      <c r="I52" s="11" t="s">
        <v>112</v>
      </c>
    </row>
    <row r="53" spans="1:9" x14ac:dyDescent="0.3">
      <c r="A53" s="8">
        <f>IF(B53&lt;&gt;"",ROWS($B$6:B53),"")</f>
        <v>48</v>
      </c>
      <c r="B53" s="1" t="s">
        <v>537</v>
      </c>
      <c r="C53" s="1" t="s">
        <v>538</v>
      </c>
      <c r="D53" s="1" t="s">
        <v>539</v>
      </c>
      <c r="E53" s="21">
        <v>931.5</v>
      </c>
      <c r="F53" s="9">
        <v>397</v>
      </c>
      <c r="G53" s="9">
        <v>1</v>
      </c>
      <c r="H53" s="47">
        <v>43896</v>
      </c>
      <c r="I53" s="11" t="s">
        <v>487</v>
      </c>
    </row>
    <row r="54" spans="1:9" x14ac:dyDescent="0.3">
      <c r="A54" s="8">
        <f>IF(B54&lt;&gt;"",ROWS($B$6:B54),"")</f>
        <v>49</v>
      </c>
      <c r="B54" s="1" t="s">
        <v>445</v>
      </c>
      <c r="C54" s="1" t="s">
        <v>446</v>
      </c>
      <c r="D54" s="1" t="s">
        <v>294</v>
      </c>
      <c r="E54" s="21">
        <v>925.5</v>
      </c>
      <c r="F54" s="9">
        <v>167</v>
      </c>
      <c r="G54" s="9">
        <v>3</v>
      </c>
      <c r="H54" s="47">
        <v>44890</v>
      </c>
      <c r="I54" s="11" t="s">
        <v>95</v>
      </c>
    </row>
    <row r="55" spans="1:9" x14ac:dyDescent="0.3">
      <c r="A55" s="8">
        <f>IF(B55&lt;&gt;"",ROWS($B$6:B55),"")</f>
        <v>50</v>
      </c>
      <c r="B55" s="1" t="s">
        <v>540</v>
      </c>
      <c r="C55" s="1" t="s">
        <v>541</v>
      </c>
      <c r="D55" s="1" t="s">
        <v>433</v>
      </c>
      <c r="E55" s="21">
        <v>923.25</v>
      </c>
      <c r="F55" s="9">
        <v>349</v>
      </c>
      <c r="G55" s="9">
        <v>1</v>
      </c>
      <c r="H55" s="47">
        <v>44440</v>
      </c>
      <c r="I55" s="11" t="s">
        <v>487</v>
      </c>
    </row>
    <row r="56" spans="1:9" x14ac:dyDescent="0.3">
      <c r="A56" s="8">
        <f>IF(B56&lt;&gt;"",ROWS($B$6:B56),"")</f>
        <v>51</v>
      </c>
      <c r="B56" s="1" t="s">
        <v>650</v>
      </c>
      <c r="C56" s="1" t="s">
        <v>650</v>
      </c>
      <c r="D56" s="1" t="s">
        <v>34</v>
      </c>
      <c r="E56" s="21">
        <v>737</v>
      </c>
      <c r="F56" s="9">
        <v>117</v>
      </c>
      <c r="G56" s="9">
        <v>12</v>
      </c>
      <c r="H56" s="47">
        <v>44897</v>
      </c>
      <c r="I56" s="11" t="s">
        <v>651</v>
      </c>
    </row>
    <row r="57" spans="1:9" x14ac:dyDescent="0.3">
      <c r="A57" s="8">
        <f>IF(B57&lt;&gt;"",ROWS($B$6:B57),"")</f>
        <v>52</v>
      </c>
      <c r="B57" s="1" t="s">
        <v>384</v>
      </c>
      <c r="C57" s="1" t="s">
        <v>385</v>
      </c>
      <c r="D57" s="1" t="s">
        <v>226</v>
      </c>
      <c r="E57" s="21">
        <v>726</v>
      </c>
      <c r="F57" s="9">
        <v>114</v>
      </c>
      <c r="G57" s="9">
        <v>1</v>
      </c>
      <c r="H57" s="47">
        <v>44771</v>
      </c>
      <c r="I57" s="11" t="s">
        <v>167</v>
      </c>
    </row>
    <row r="58" spans="1:9" x14ac:dyDescent="0.3">
      <c r="A58" s="8">
        <f>IF(B58&lt;&gt;"",ROWS($B$6:B58),"")</f>
        <v>53</v>
      </c>
      <c r="B58" s="1" t="s">
        <v>653</v>
      </c>
      <c r="C58" s="1" t="s">
        <v>654</v>
      </c>
      <c r="D58" s="1" t="s">
        <v>655</v>
      </c>
      <c r="E58" s="21">
        <v>724</v>
      </c>
      <c r="F58" s="9">
        <v>341</v>
      </c>
      <c r="G58" s="9">
        <v>1</v>
      </c>
      <c r="H58" s="47">
        <v>43574</v>
      </c>
      <c r="I58" s="11" t="s">
        <v>487</v>
      </c>
    </row>
    <row r="59" spans="1:9" x14ac:dyDescent="0.3">
      <c r="A59" s="8">
        <f>IF(B59&lt;&gt;"",ROWS($B$6:B59),"")</f>
        <v>54</v>
      </c>
      <c r="B59" s="1" t="s">
        <v>295</v>
      </c>
      <c r="C59" s="1" t="s">
        <v>296</v>
      </c>
      <c r="D59" s="1" t="s">
        <v>28</v>
      </c>
      <c r="E59" s="21">
        <v>669.5</v>
      </c>
      <c r="F59" s="9">
        <v>137</v>
      </c>
      <c r="G59" s="9">
        <v>3</v>
      </c>
      <c r="H59" s="47">
        <v>44841</v>
      </c>
      <c r="I59" s="11" t="s">
        <v>29</v>
      </c>
    </row>
    <row r="60" spans="1:9" x14ac:dyDescent="0.3">
      <c r="A60" s="8">
        <f>IF(B60&lt;&gt;"",ROWS($B$6:B60),"")</f>
        <v>55</v>
      </c>
      <c r="B60" s="1" t="s">
        <v>512</v>
      </c>
      <c r="C60" s="1" t="s">
        <v>513</v>
      </c>
      <c r="D60" s="1" t="s">
        <v>514</v>
      </c>
      <c r="E60" s="21">
        <v>660</v>
      </c>
      <c r="F60" s="9">
        <v>137</v>
      </c>
      <c r="G60" s="9">
        <v>1</v>
      </c>
      <c r="H60" s="47">
        <v>44431</v>
      </c>
      <c r="I60" s="11" t="s">
        <v>377</v>
      </c>
    </row>
    <row r="61" spans="1:9" x14ac:dyDescent="0.3">
      <c r="A61" s="8">
        <f>IF(B61&lt;&gt;"",ROWS($B$6:B61),"")</f>
        <v>56</v>
      </c>
      <c r="B61" s="1" t="s">
        <v>420</v>
      </c>
      <c r="C61" s="1" t="s">
        <v>421</v>
      </c>
      <c r="D61" s="1" t="s">
        <v>422</v>
      </c>
      <c r="E61" s="21">
        <v>625</v>
      </c>
      <c r="F61" s="9">
        <v>195</v>
      </c>
      <c r="G61" s="9">
        <v>2</v>
      </c>
      <c r="H61" s="47">
        <v>44330</v>
      </c>
      <c r="I61" s="11" t="s">
        <v>377</v>
      </c>
    </row>
    <row r="62" spans="1:9" x14ac:dyDescent="0.3">
      <c r="A62" s="8">
        <f>IF(B62&lt;&gt;"",ROWS($B$6:B62),"")</f>
        <v>57</v>
      </c>
      <c r="B62" s="1" t="s">
        <v>673</v>
      </c>
      <c r="C62" s="1" t="s">
        <v>674</v>
      </c>
      <c r="D62" s="1" t="s">
        <v>226</v>
      </c>
      <c r="E62" s="21">
        <v>621</v>
      </c>
      <c r="F62" s="9">
        <v>115</v>
      </c>
      <c r="G62" s="9">
        <v>4</v>
      </c>
      <c r="H62" s="47">
        <v>44918</v>
      </c>
      <c r="I62" s="11" t="s">
        <v>322</v>
      </c>
    </row>
    <row r="63" spans="1:9" x14ac:dyDescent="0.3">
      <c r="A63" s="8">
        <f>IF(B63&lt;&gt;"",ROWS($B$6:B63),"")</f>
        <v>58</v>
      </c>
      <c r="B63" s="1" t="s">
        <v>683</v>
      </c>
      <c r="C63" s="1" t="s">
        <v>684</v>
      </c>
      <c r="D63" s="1" t="s">
        <v>433</v>
      </c>
      <c r="E63" s="21">
        <v>600</v>
      </c>
      <c r="F63" s="9">
        <v>157</v>
      </c>
      <c r="G63" s="9">
        <v>1</v>
      </c>
      <c r="H63" s="47">
        <v>44007</v>
      </c>
      <c r="I63" s="11" t="s">
        <v>487</v>
      </c>
    </row>
    <row r="64" spans="1:9" x14ac:dyDescent="0.3">
      <c r="A64" s="8">
        <f>IF(B64&lt;&gt;"",ROWS($B$6:B64),"")</f>
        <v>59</v>
      </c>
      <c r="B64" s="1" t="s">
        <v>56</v>
      </c>
      <c r="C64" s="1" t="s">
        <v>57</v>
      </c>
      <c r="D64" s="1" t="s">
        <v>28</v>
      </c>
      <c r="E64" s="21">
        <v>594.34</v>
      </c>
      <c r="F64" s="9">
        <v>112</v>
      </c>
      <c r="G64" s="9">
        <v>1</v>
      </c>
      <c r="H64" s="47">
        <v>44771</v>
      </c>
      <c r="I64" s="11" t="s">
        <v>53</v>
      </c>
    </row>
    <row r="65" spans="1:9" x14ac:dyDescent="0.3">
      <c r="A65" s="8">
        <f>IF(B65&lt;&gt;"",ROWS($B$6:B65),"")</f>
        <v>60</v>
      </c>
      <c r="B65" s="1" t="s">
        <v>685</v>
      </c>
      <c r="C65" s="1" t="s">
        <v>686</v>
      </c>
      <c r="D65" s="1" t="s">
        <v>192</v>
      </c>
      <c r="E65" s="21">
        <v>594</v>
      </c>
      <c r="F65" s="9">
        <v>340</v>
      </c>
      <c r="G65" s="9">
        <v>1</v>
      </c>
      <c r="H65" s="47">
        <v>44428</v>
      </c>
      <c r="I65" s="11" t="s">
        <v>487</v>
      </c>
    </row>
    <row r="66" spans="1:9" x14ac:dyDescent="0.3">
      <c r="A66" s="8">
        <f>IF(B66&lt;&gt;"",ROWS($B$6:B66),"")</f>
        <v>61</v>
      </c>
      <c r="B66" s="1" t="s">
        <v>691</v>
      </c>
      <c r="C66" s="1" t="s">
        <v>692</v>
      </c>
      <c r="D66" s="1" t="s">
        <v>587</v>
      </c>
      <c r="E66" s="21">
        <v>570</v>
      </c>
      <c r="F66" s="9">
        <v>139</v>
      </c>
      <c r="G66" s="9">
        <v>1</v>
      </c>
      <c r="H66" s="47">
        <v>43588</v>
      </c>
      <c r="I66" s="11" t="s">
        <v>487</v>
      </c>
    </row>
    <row r="67" spans="1:9" x14ac:dyDescent="0.3">
      <c r="A67" s="8">
        <f>IF(B67&lt;&gt;"",ROWS($B$6:B67),"")</f>
        <v>62</v>
      </c>
      <c r="B67" s="1" t="s">
        <v>374</v>
      </c>
      <c r="C67" s="1" t="s">
        <v>375</v>
      </c>
      <c r="D67" s="1" t="s">
        <v>376</v>
      </c>
      <c r="E67" s="21">
        <v>550</v>
      </c>
      <c r="F67" s="9">
        <v>124</v>
      </c>
      <c r="G67" s="9">
        <v>1</v>
      </c>
      <c r="H67" s="47">
        <v>44716</v>
      </c>
      <c r="I67" s="11" t="s">
        <v>377</v>
      </c>
    </row>
    <row r="68" spans="1:9" x14ac:dyDescent="0.3">
      <c r="A68" s="8">
        <f>IF(B68&lt;&gt;"",ROWS($B$6:B68),"")</f>
        <v>63</v>
      </c>
      <c r="B68" s="1" t="s">
        <v>695</v>
      </c>
      <c r="C68" s="1" t="s">
        <v>696</v>
      </c>
      <c r="D68" s="1" t="s">
        <v>486</v>
      </c>
      <c r="E68" s="21">
        <v>528</v>
      </c>
      <c r="F68" s="9">
        <v>267</v>
      </c>
      <c r="G68" s="9">
        <v>1</v>
      </c>
      <c r="H68" s="47">
        <v>44894</v>
      </c>
      <c r="I68" s="11" t="s">
        <v>487</v>
      </c>
    </row>
    <row r="69" spans="1:9" x14ac:dyDescent="0.3">
      <c r="A69" s="8">
        <f>IF(B69&lt;&gt;"",ROWS($B$6:B69),"")</f>
        <v>64</v>
      </c>
      <c r="B69" s="1" t="s">
        <v>149</v>
      </c>
      <c r="C69" s="1" t="s">
        <v>150</v>
      </c>
      <c r="D69" s="1" t="s">
        <v>151</v>
      </c>
      <c r="E69" s="21">
        <v>464.23</v>
      </c>
      <c r="F69" s="9">
        <v>146</v>
      </c>
      <c r="G69" s="9">
        <v>2</v>
      </c>
      <c r="H69" s="47">
        <v>44855</v>
      </c>
      <c r="I69" s="11" t="s">
        <v>42</v>
      </c>
    </row>
    <row r="70" spans="1:9" x14ac:dyDescent="0.3">
      <c r="A70" s="8">
        <f>IF(B70&lt;&gt;"",ROWS($B$6:B70),"")</f>
        <v>65</v>
      </c>
      <c r="B70" s="1" t="s">
        <v>101</v>
      </c>
      <c r="C70" s="1" t="s">
        <v>101</v>
      </c>
      <c r="D70" s="1" t="s">
        <v>34</v>
      </c>
      <c r="E70" s="21">
        <v>457.78</v>
      </c>
      <c r="F70" s="9">
        <v>110</v>
      </c>
      <c r="G70" s="9">
        <v>1</v>
      </c>
      <c r="H70" s="47">
        <v>44659</v>
      </c>
      <c r="I70" s="11" t="s">
        <v>42</v>
      </c>
    </row>
    <row r="71" spans="1:9" x14ac:dyDescent="0.3">
      <c r="A71" s="8">
        <f>IF(B71&lt;&gt;"",ROWS($B$6:B71),"")</f>
        <v>66</v>
      </c>
      <c r="B71" s="1" t="s">
        <v>576</v>
      </c>
      <c r="C71" s="1" t="s">
        <v>576</v>
      </c>
      <c r="D71" s="1" t="s">
        <v>34</v>
      </c>
      <c r="E71" s="21">
        <v>430.50000000000006</v>
      </c>
      <c r="F71" s="9">
        <v>119</v>
      </c>
      <c r="G71" s="9">
        <v>6</v>
      </c>
      <c r="H71" s="47">
        <v>44880</v>
      </c>
      <c r="I71" s="11" t="s">
        <v>577</v>
      </c>
    </row>
    <row r="72" spans="1:9" x14ac:dyDescent="0.3">
      <c r="A72" s="8">
        <f>IF(B72&lt;&gt;"",ROWS($B$6:B72),"")</f>
        <v>67</v>
      </c>
      <c r="B72" s="1" t="s">
        <v>75</v>
      </c>
      <c r="C72" s="1" t="s">
        <v>76</v>
      </c>
      <c r="D72" s="1" t="s">
        <v>28</v>
      </c>
      <c r="E72" s="21">
        <v>399.2</v>
      </c>
      <c r="F72" s="9">
        <v>131</v>
      </c>
      <c r="G72" s="9">
        <v>3</v>
      </c>
      <c r="H72" s="47">
        <v>44834</v>
      </c>
      <c r="I72" s="11" t="s">
        <v>48</v>
      </c>
    </row>
    <row r="73" spans="1:9" x14ac:dyDescent="0.3">
      <c r="A73" s="8">
        <f>IF(B73&lt;&gt;"",ROWS($B$6:B73),"")</f>
        <v>68</v>
      </c>
      <c r="B73" s="1" t="s">
        <v>626</v>
      </c>
      <c r="C73" s="1" t="s">
        <v>627</v>
      </c>
      <c r="D73" s="1" t="s">
        <v>328</v>
      </c>
      <c r="E73" s="21">
        <v>384</v>
      </c>
      <c r="F73" s="9">
        <v>96</v>
      </c>
      <c r="G73" s="9">
        <v>1</v>
      </c>
      <c r="H73" s="47">
        <v>44316</v>
      </c>
      <c r="I73" s="11" t="s">
        <v>105</v>
      </c>
    </row>
    <row r="74" spans="1:9" x14ac:dyDescent="0.3">
      <c r="A74" s="8">
        <f>IF(B74&lt;&gt;"",ROWS($B$6:B74),"")</f>
        <v>69</v>
      </c>
      <c r="B74" s="1" t="s">
        <v>731</v>
      </c>
      <c r="C74" s="1" t="s">
        <v>732</v>
      </c>
      <c r="D74" s="1" t="s">
        <v>192</v>
      </c>
      <c r="E74" s="21">
        <v>364</v>
      </c>
      <c r="F74" s="9">
        <v>135</v>
      </c>
      <c r="G74" s="9">
        <v>1</v>
      </c>
      <c r="H74" s="47">
        <v>44533</v>
      </c>
      <c r="I74" s="11" t="s">
        <v>487</v>
      </c>
    </row>
    <row r="75" spans="1:9" x14ac:dyDescent="0.3">
      <c r="A75" s="8">
        <f>IF(B75&lt;&gt;"",ROWS($B$6:B75),"")</f>
        <v>70</v>
      </c>
      <c r="B75" s="1" t="s">
        <v>704</v>
      </c>
      <c r="C75" s="1" t="s">
        <v>705</v>
      </c>
      <c r="D75" s="1" t="s">
        <v>587</v>
      </c>
      <c r="E75" s="21">
        <v>329</v>
      </c>
      <c r="F75" s="9">
        <v>59</v>
      </c>
      <c r="G75" s="9">
        <v>3</v>
      </c>
      <c r="H75" s="47">
        <v>44687</v>
      </c>
      <c r="I75" s="11" t="s">
        <v>112</v>
      </c>
    </row>
    <row r="76" spans="1:9" x14ac:dyDescent="0.3">
      <c r="A76" s="8">
        <f>IF(B76&lt;&gt;"",ROWS($B$6:B76),"")</f>
        <v>71</v>
      </c>
      <c r="B76" s="1" t="s">
        <v>554</v>
      </c>
      <c r="C76" s="1" t="s">
        <v>555</v>
      </c>
      <c r="D76" s="1" t="s">
        <v>28</v>
      </c>
      <c r="E76" s="21">
        <v>299</v>
      </c>
      <c r="F76" s="9">
        <v>69</v>
      </c>
      <c r="G76" s="9">
        <v>2</v>
      </c>
      <c r="H76" s="47">
        <v>43560</v>
      </c>
      <c r="I76" s="11" t="s">
        <v>105</v>
      </c>
    </row>
    <row r="77" spans="1:9" x14ac:dyDescent="0.3">
      <c r="A77" s="8">
        <f>IF(B77&lt;&gt;"",ROWS($B$6:B77),"")</f>
        <v>72</v>
      </c>
      <c r="B77" s="1" t="s">
        <v>370</v>
      </c>
      <c r="C77" s="1" t="s">
        <v>371</v>
      </c>
      <c r="D77" s="1" t="s">
        <v>151</v>
      </c>
      <c r="E77" s="21">
        <v>245.19999999999982</v>
      </c>
      <c r="F77" s="9">
        <v>48</v>
      </c>
      <c r="G77" s="9">
        <v>1</v>
      </c>
      <c r="H77" s="47">
        <v>44785</v>
      </c>
      <c r="I77" s="11" t="s">
        <v>177</v>
      </c>
    </row>
    <row r="78" spans="1:9" x14ac:dyDescent="0.3">
      <c r="A78" s="8">
        <f>IF(B78&lt;&gt;"",ROWS($B$6:B78),"")</f>
        <v>73</v>
      </c>
      <c r="B78" s="1" t="s">
        <v>218</v>
      </c>
      <c r="C78" s="1" t="s">
        <v>219</v>
      </c>
      <c r="D78" s="1" t="s">
        <v>220</v>
      </c>
      <c r="E78" s="21">
        <v>196</v>
      </c>
      <c r="F78" s="9">
        <v>29</v>
      </c>
      <c r="G78" s="9">
        <v>1</v>
      </c>
      <c r="H78" s="47">
        <v>44655</v>
      </c>
      <c r="I78" s="11" t="s">
        <v>105</v>
      </c>
    </row>
    <row r="79" spans="1:9" x14ac:dyDescent="0.3">
      <c r="A79" s="8">
        <f>IF(B79&lt;&gt;"",ROWS($B$6:B79),"")</f>
        <v>74</v>
      </c>
      <c r="B79" s="1" t="s">
        <v>522</v>
      </c>
      <c r="C79" s="1" t="s">
        <v>523</v>
      </c>
      <c r="D79" s="1" t="s">
        <v>486</v>
      </c>
      <c r="E79" s="21">
        <v>149</v>
      </c>
      <c r="F79" s="9">
        <v>33</v>
      </c>
      <c r="G79" s="9">
        <v>1</v>
      </c>
      <c r="H79" s="47">
        <v>42654</v>
      </c>
      <c r="I79" s="11" t="s">
        <v>377</v>
      </c>
    </row>
    <row r="80" spans="1:9" x14ac:dyDescent="0.3">
      <c r="A80" s="8">
        <f>IF(B80&lt;&gt;"",ROWS($B$6:B80),"")</f>
        <v>75</v>
      </c>
      <c r="B80" s="1" t="s">
        <v>764</v>
      </c>
      <c r="C80" s="1" t="s">
        <v>765</v>
      </c>
      <c r="D80" s="1" t="s">
        <v>121</v>
      </c>
      <c r="E80" s="21">
        <v>146</v>
      </c>
      <c r="F80" s="9">
        <v>31</v>
      </c>
      <c r="G80" s="9">
        <v>2</v>
      </c>
      <c r="H80" s="47">
        <v>43749</v>
      </c>
      <c r="I80" s="11" t="s">
        <v>105</v>
      </c>
    </row>
    <row r="81" spans="1:9" x14ac:dyDescent="0.3">
      <c r="A81" s="8">
        <f>IF(B81&lt;&gt;"",ROWS($B$6:B81),"")</f>
        <v>76</v>
      </c>
      <c r="B81" s="1" t="s">
        <v>593</v>
      </c>
      <c r="C81" s="1" t="s">
        <v>594</v>
      </c>
      <c r="D81" s="1" t="s">
        <v>244</v>
      </c>
      <c r="E81" s="21">
        <v>145</v>
      </c>
      <c r="F81" s="9">
        <v>29</v>
      </c>
      <c r="G81" s="9">
        <v>1</v>
      </c>
      <c r="H81" s="47">
        <v>44707</v>
      </c>
      <c r="I81" s="11" t="s">
        <v>377</v>
      </c>
    </row>
    <row r="82" spans="1:9" x14ac:dyDescent="0.3">
      <c r="A82" s="8">
        <f>IF(B82&lt;&gt;"",ROWS($B$6:B82),"")</f>
        <v>77</v>
      </c>
      <c r="B82" s="1" t="s">
        <v>768</v>
      </c>
      <c r="C82" s="1" t="s">
        <v>769</v>
      </c>
      <c r="D82" s="1" t="s">
        <v>28</v>
      </c>
      <c r="E82" s="21">
        <v>130</v>
      </c>
      <c r="F82" s="9">
        <v>26</v>
      </c>
      <c r="G82" s="9">
        <v>1</v>
      </c>
      <c r="H82" s="47">
        <v>43525</v>
      </c>
      <c r="I82" s="11" t="s">
        <v>770</v>
      </c>
    </row>
    <row r="83" spans="1:9" x14ac:dyDescent="0.3">
      <c r="A83" s="8">
        <f>IF(B83&lt;&gt;"",ROWS($B$6:B83),"")</f>
        <v>78</v>
      </c>
      <c r="B83" s="1" t="s">
        <v>273</v>
      </c>
      <c r="C83" s="1" t="s">
        <v>273</v>
      </c>
      <c r="D83" s="1" t="s">
        <v>34</v>
      </c>
      <c r="E83" s="21">
        <v>122</v>
      </c>
      <c r="F83" s="9">
        <v>26</v>
      </c>
      <c r="G83" s="9">
        <v>1</v>
      </c>
      <c r="H83" s="47">
        <v>44456</v>
      </c>
      <c r="I83" s="11" t="s">
        <v>201</v>
      </c>
    </row>
    <row r="84" spans="1:9" x14ac:dyDescent="0.3">
      <c r="A84" s="8">
        <f>IF(B84&lt;&gt;"",ROWS($B$6:B84),"")</f>
        <v>79</v>
      </c>
      <c r="B84" s="1" t="s">
        <v>106</v>
      </c>
      <c r="C84" s="1" t="s">
        <v>107</v>
      </c>
      <c r="D84" s="1" t="s">
        <v>28</v>
      </c>
      <c r="E84" s="21">
        <v>108.5</v>
      </c>
      <c r="F84" s="9">
        <v>21</v>
      </c>
      <c r="G84" s="9">
        <v>1</v>
      </c>
      <c r="H84" s="47">
        <v>44827</v>
      </c>
      <c r="I84" s="11" t="s">
        <v>53</v>
      </c>
    </row>
    <row r="85" spans="1:9" x14ac:dyDescent="0.3">
      <c r="A85" s="8">
        <f>IF(B85&lt;&gt;"",ROWS($B$6:B85),"")</f>
        <v>80</v>
      </c>
      <c r="B85" s="1" t="s">
        <v>780</v>
      </c>
      <c r="C85" s="1" t="s">
        <v>781</v>
      </c>
      <c r="D85" s="1" t="s">
        <v>226</v>
      </c>
      <c r="E85" s="21">
        <v>98</v>
      </c>
      <c r="F85" s="9">
        <v>18</v>
      </c>
      <c r="G85" s="9">
        <v>1</v>
      </c>
      <c r="H85" s="47">
        <v>44316</v>
      </c>
      <c r="I85" s="11" t="s">
        <v>105</v>
      </c>
    </row>
    <row r="86" spans="1:9" x14ac:dyDescent="0.3">
      <c r="A86" s="8">
        <f>IF(B86&lt;&gt;"",ROWS($B$6:B86),"")</f>
        <v>81</v>
      </c>
      <c r="B86" s="1" t="s">
        <v>240</v>
      </c>
      <c r="C86" s="1" t="s">
        <v>241</v>
      </c>
      <c r="D86" s="1" t="s">
        <v>28</v>
      </c>
      <c r="E86" s="21">
        <v>91.7</v>
      </c>
      <c r="F86" s="9">
        <v>16</v>
      </c>
      <c r="G86" s="9">
        <v>1</v>
      </c>
      <c r="H86" s="47">
        <v>44589</v>
      </c>
      <c r="I86" s="11" t="s">
        <v>95</v>
      </c>
    </row>
    <row r="87" spans="1:9" x14ac:dyDescent="0.3">
      <c r="A87" s="8">
        <f>IF(B87&lt;&gt;"",ROWS($B$6:B87),"")</f>
        <v>82</v>
      </c>
      <c r="B87" s="1" t="s">
        <v>763</v>
      </c>
      <c r="C87" s="1" t="s">
        <v>763</v>
      </c>
      <c r="D87" s="1" t="s">
        <v>34</v>
      </c>
      <c r="E87" s="21">
        <v>80</v>
      </c>
      <c r="F87" s="9">
        <v>20</v>
      </c>
      <c r="G87" s="9">
        <v>1</v>
      </c>
      <c r="H87" s="47">
        <v>43574</v>
      </c>
      <c r="I87" s="11" t="s">
        <v>105</v>
      </c>
    </row>
    <row r="88" spans="1:9" x14ac:dyDescent="0.3">
      <c r="A88" s="8">
        <f>IF(B88&lt;&gt;"",ROWS($B$6:B88),"")</f>
        <v>83</v>
      </c>
      <c r="B88" s="1" t="s">
        <v>793</v>
      </c>
      <c r="C88" s="1" t="s">
        <v>794</v>
      </c>
      <c r="D88" s="1" t="s">
        <v>124</v>
      </c>
      <c r="E88" s="21">
        <v>70</v>
      </c>
      <c r="F88" s="9">
        <v>70</v>
      </c>
      <c r="G88" s="9">
        <v>1</v>
      </c>
      <c r="H88" s="47">
        <v>43216</v>
      </c>
      <c r="I88" s="11" t="s">
        <v>487</v>
      </c>
    </row>
    <row r="89" spans="1:9" x14ac:dyDescent="0.3">
      <c r="A89" s="8">
        <f>IF(B89&lt;&gt;"",ROWS($B$6:B89),"")</f>
        <v>84</v>
      </c>
      <c r="B89" s="1" t="s">
        <v>795</v>
      </c>
      <c r="C89" s="1" t="s">
        <v>796</v>
      </c>
      <c r="D89" s="1" t="s">
        <v>328</v>
      </c>
      <c r="E89" s="21">
        <v>70</v>
      </c>
      <c r="F89" s="9">
        <v>70</v>
      </c>
      <c r="G89" s="9">
        <v>1</v>
      </c>
      <c r="H89" s="47">
        <v>43812</v>
      </c>
      <c r="I89" s="11" t="s">
        <v>487</v>
      </c>
    </row>
    <row r="90" spans="1:9" x14ac:dyDescent="0.3">
      <c r="A90" s="8">
        <f>IF(B90&lt;&gt;"",ROWS($B$6:B90),"")</f>
        <v>85</v>
      </c>
      <c r="B90" s="1" t="s">
        <v>72</v>
      </c>
      <c r="C90" s="1" t="s">
        <v>72</v>
      </c>
      <c r="D90" s="1" t="s">
        <v>28</v>
      </c>
      <c r="E90" s="21">
        <v>66.5</v>
      </c>
      <c r="F90" s="9">
        <v>13</v>
      </c>
      <c r="G90" s="9">
        <v>1</v>
      </c>
      <c r="H90" s="47">
        <v>44736</v>
      </c>
      <c r="I90" s="11" t="s">
        <v>53</v>
      </c>
    </row>
    <row r="91" spans="1:9" x14ac:dyDescent="0.3">
      <c r="A91" s="8">
        <f>IF(B91&lt;&gt;"",ROWS($B$6:B91),"")</f>
        <v>86</v>
      </c>
      <c r="B91" s="1" t="s">
        <v>493</v>
      </c>
      <c r="C91" s="1" t="s">
        <v>494</v>
      </c>
      <c r="D91" s="1" t="s">
        <v>495</v>
      </c>
      <c r="E91" s="21">
        <v>65</v>
      </c>
      <c r="F91" s="9">
        <v>13</v>
      </c>
      <c r="G91" s="9">
        <v>1</v>
      </c>
      <c r="H91" s="47">
        <v>44493</v>
      </c>
      <c r="I91" s="11" t="s">
        <v>377</v>
      </c>
    </row>
    <row r="92" spans="1:9" x14ac:dyDescent="0.3">
      <c r="A92" s="8">
        <f>IF(B92&lt;&gt;"",ROWS($B$6:B92),"")</f>
        <v>87</v>
      </c>
      <c r="B92" s="1" t="s">
        <v>229</v>
      </c>
      <c r="C92" s="1" t="s">
        <v>229</v>
      </c>
      <c r="D92" s="1" t="s">
        <v>34</v>
      </c>
      <c r="E92" s="21">
        <v>65</v>
      </c>
      <c r="F92" s="9">
        <v>10</v>
      </c>
      <c r="G92" s="9">
        <v>1</v>
      </c>
      <c r="H92" s="47">
        <v>44659</v>
      </c>
      <c r="I92" s="11" t="s">
        <v>105</v>
      </c>
    </row>
    <row r="93" spans="1:9" x14ac:dyDescent="0.3">
      <c r="A93" s="8">
        <f>IF(B93&lt;&gt;"",ROWS($B$6:B93),"")</f>
        <v>88</v>
      </c>
      <c r="B93" s="1" t="s">
        <v>549</v>
      </c>
      <c r="C93" s="1" t="s">
        <v>550</v>
      </c>
      <c r="D93" s="1" t="s">
        <v>551</v>
      </c>
      <c r="E93" s="21">
        <v>51</v>
      </c>
      <c r="F93" s="9">
        <v>17</v>
      </c>
      <c r="G93" s="9">
        <v>1</v>
      </c>
      <c r="H93" s="47">
        <v>44114</v>
      </c>
      <c r="I93" s="11" t="s">
        <v>377</v>
      </c>
    </row>
    <row r="94" spans="1:9" x14ac:dyDescent="0.3">
      <c r="A94" s="8">
        <f>IF(B94&lt;&gt;"",ROWS($B$6:B94),"")</f>
        <v>89</v>
      </c>
      <c r="B94" s="1" t="s">
        <v>771</v>
      </c>
      <c r="C94" s="1" t="s">
        <v>772</v>
      </c>
      <c r="D94" s="1" t="s">
        <v>226</v>
      </c>
      <c r="E94" s="21">
        <v>49.65</v>
      </c>
      <c r="F94" s="9">
        <v>11</v>
      </c>
      <c r="G94" s="9">
        <v>1</v>
      </c>
      <c r="H94" s="47">
        <v>43987</v>
      </c>
      <c r="I94" s="11" t="s">
        <v>105</v>
      </c>
    </row>
    <row r="95" spans="1:9" x14ac:dyDescent="0.3">
      <c r="A95" s="8">
        <f>IF(B95&lt;&gt;"",ROWS($B$6:B95),"")</f>
        <v>90</v>
      </c>
      <c r="B95" s="1" t="s">
        <v>117</v>
      </c>
      <c r="C95" s="1" t="s">
        <v>118</v>
      </c>
      <c r="D95" s="1" t="s">
        <v>28</v>
      </c>
      <c r="E95" s="21">
        <v>40</v>
      </c>
      <c r="F95" s="9">
        <v>9</v>
      </c>
      <c r="G95" s="9">
        <v>1</v>
      </c>
      <c r="H95" s="47">
        <v>44820</v>
      </c>
      <c r="I95" s="11" t="s">
        <v>29</v>
      </c>
    </row>
    <row r="96" spans="1:9" x14ac:dyDescent="0.3">
      <c r="A96" s="8">
        <f>IF(B96&lt;&gt;"",ROWS($B$6:B96),"")</f>
        <v>91</v>
      </c>
      <c r="B96" s="1" t="s">
        <v>77</v>
      </c>
      <c r="C96" s="1" t="s">
        <v>78</v>
      </c>
      <c r="D96" s="1" t="s">
        <v>28</v>
      </c>
      <c r="E96" s="21">
        <v>39.92</v>
      </c>
      <c r="F96" s="9">
        <v>8</v>
      </c>
      <c r="G96" s="9">
        <v>1</v>
      </c>
      <c r="H96" s="47">
        <v>44855</v>
      </c>
      <c r="I96" s="11" t="s">
        <v>53</v>
      </c>
    </row>
    <row r="97" spans="1:6" x14ac:dyDescent="0.3">
      <c r="A97" t="s">
        <v>11</v>
      </c>
      <c r="C97" s="50"/>
      <c r="E97" s="19">
        <f>SUBTOTAL(109,Table3_Gruodis[Pajamos])</f>
        <v>2374567.29</v>
      </c>
      <c r="F97" s="12">
        <f>SUBTOTAL(109,Table3_Gruodis[Žiūrovų skaičius])</f>
        <v>370803</v>
      </c>
    </row>
  </sheetData>
  <pageMargins left="0.75" right="0.75" top="1" bottom="1" header="0.5" footer="0.5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Suvestinė</vt:lpstr>
      <vt:lpstr>Platintojų pasiskirstymas</vt:lpstr>
      <vt:lpstr>2022</vt:lpstr>
      <vt:lpstr>Sausis</vt:lpstr>
      <vt:lpstr>Vasaris</vt:lpstr>
      <vt:lpstr>Kovas</vt:lpstr>
      <vt:lpstr>Balandis</vt:lpstr>
      <vt:lpstr>Gegužė</vt:lpstr>
      <vt:lpstr>Birželis</vt:lpstr>
      <vt:lpstr>Liepa</vt:lpstr>
      <vt:lpstr>Rugpjūtis</vt:lpstr>
      <vt:lpstr>Rugsėjis</vt:lpstr>
      <vt:lpstr>Spalis</vt:lpstr>
      <vt:lpstr>Lapkritis</vt:lpstr>
      <vt:lpstr>Gruodis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Austė Jucytė</cp:lastModifiedBy>
  <dcterms:created xsi:type="dcterms:W3CDTF">2026-03-23T05:21:55Z</dcterms:created>
  <dcterms:modified xsi:type="dcterms:W3CDTF">2026-04-07T10:30:26Z</dcterms:modified>
</cp:coreProperties>
</file>